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605" windowHeight="16005" tabRatio="500"/>
  </bookViews>
  <sheets>
    <sheet name="Sheet1" sheetId="1" r:id="rId1"/>
  </sheets>
  <calcPr calcId="12451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" i="1"/>
  <c r="S2"/>
  <c r="T2"/>
  <c r="O3"/>
  <c r="S3"/>
  <c r="T3"/>
  <c r="O4"/>
  <c r="S4"/>
  <c r="T4"/>
  <c r="O5"/>
  <c r="S5"/>
  <c r="T5"/>
  <c r="O6"/>
  <c r="S6"/>
  <c r="T6"/>
  <c r="O7"/>
  <c r="S7"/>
  <c r="T7"/>
  <c r="O8"/>
  <c r="S8"/>
  <c r="T8"/>
  <c r="O9"/>
  <c r="S9"/>
  <c r="T9"/>
  <c r="O10"/>
  <c r="S10"/>
  <c r="T10"/>
  <c r="O11"/>
  <c r="S11"/>
  <c r="T11"/>
  <c r="O12"/>
  <c r="S12"/>
  <c r="T12"/>
  <c r="O13"/>
  <c r="S13"/>
  <c r="T13"/>
  <c r="O14"/>
  <c r="S14"/>
  <c r="T14"/>
  <c r="O15"/>
  <c r="S15"/>
  <c r="T15"/>
  <c r="O16"/>
  <c r="S16"/>
  <c r="T16"/>
  <c r="O17"/>
  <c r="S17"/>
  <c r="T17"/>
  <c r="O18"/>
  <c r="S18"/>
  <c r="T18"/>
  <c r="O19"/>
  <c r="S19"/>
  <c r="T19"/>
  <c r="O20"/>
  <c r="S20"/>
  <c r="T20"/>
  <c r="O21"/>
  <c r="S21"/>
  <c r="T21"/>
  <c r="O22"/>
  <c r="S22"/>
  <c r="T22"/>
  <c r="O23"/>
  <c r="S23"/>
  <c r="T23"/>
  <c r="O24"/>
  <c r="S24"/>
  <c r="T24"/>
  <c r="O25"/>
  <c r="S25"/>
  <c r="T25"/>
  <c r="O26"/>
  <c r="S26"/>
  <c r="T26"/>
  <c r="O27"/>
  <c r="S27"/>
  <c r="T27"/>
  <c r="O28"/>
  <c r="S28"/>
  <c r="T28"/>
  <c r="O29"/>
  <c r="S29"/>
  <c r="T29"/>
  <c r="O30"/>
  <c r="S30"/>
  <c r="T30"/>
  <c r="O31"/>
  <c r="S31"/>
  <c r="T31"/>
  <c r="O32"/>
  <c r="S32"/>
  <c r="T32"/>
  <c r="O33"/>
  <c r="S33"/>
  <c r="T33"/>
  <c r="O34"/>
  <c r="S34"/>
  <c r="T34"/>
  <c r="O35"/>
  <c r="S35"/>
  <c r="T35"/>
  <c r="O36"/>
  <c r="S36"/>
  <c r="T36"/>
  <c r="O37"/>
  <c r="S37"/>
  <c r="T37"/>
  <c r="O38"/>
  <c r="S38"/>
  <c r="T38"/>
  <c r="O39"/>
  <c r="S39"/>
  <c r="T39"/>
  <c r="O40"/>
  <c r="S40"/>
  <c r="T40"/>
  <c r="O41"/>
  <c r="S41"/>
  <c r="T41"/>
  <c r="O42"/>
  <c r="S42"/>
  <c r="T42"/>
  <c r="O43"/>
  <c r="S43"/>
  <c r="T43"/>
  <c r="O44"/>
  <c r="S44"/>
  <c r="T44"/>
  <c r="O45"/>
  <c r="S45"/>
  <c r="T45"/>
  <c r="O46"/>
  <c r="S46"/>
  <c r="T46"/>
  <c r="O47"/>
  <c r="S47"/>
  <c r="T47"/>
  <c r="O48"/>
  <c r="S48"/>
  <c r="T48"/>
  <c r="T49"/>
  <c r="E49"/>
  <c r="T50" l="1"/>
  <c r="S49"/>
  <c r="S50"/>
  <c r="R2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Q2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P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AB2"/>
  <c r="AB3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X2"/>
  <c r="X3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W2"/>
  <c r="W3"/>
  <c r="W4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V2"/>
  <c r="V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U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Z2"/>
  <c r="Z3"/>
  <c r="Z4"/>
  <c r="Z5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Y2"/>
  <c r="Y3"/>
  <c r="Y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AA2"/>
  <c r="AA3"/>
  <c r="AA4"/>
  <c r="AA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D49"/>
  <c r="C49"/>
  <c r="G49"/>
  <c r="H49"/>
  <c r="I49"/>
  <c r="J49"/>
  <c r="K49"/>
  <c r="L49"/>
  <c r="M49"/>
  <c r="N49"/>
  <c r="F49"/>
  <c r="B49"/>
  <c r="O49"/>
</calcChain>
</file>

<file path=xl/sharedStrings.xml><?xml version="1.0" encoding="utf-8"?>
<sst xmlns="http://schemas.openxmlformats.org/spreadsheetml/2006/main" count="77" uniqueCount="77">
  <si>
    <t>QUARTERS</t>
  </si>
  <si>
    <t>lke</t>
  </si>
  <si>
    <t>lkk</t>
  </si>
  <si>
    <t>ll</t>
  </si>
  <si>
    <t>lgdp</t>
  </si>
  <si>
    <t>lfin</t>
  </si>
  <si>
    <t>ldiverse</t>
  </si>
  <si>
    <t>led</t>
  </si>
  <si>
    <t>lexp</t>
  </si>
  <si>
    <t>lm_gdp</t>
  </si>
  <si>
    <t>lc_gdp</t>
  </si>
  <si>
    <t>lmobile</t>
  </si>
  <si>
    <t>lcredit</t>
  </si>
  <si>
    <t>lopen</t>
  </si>
  <si>
    <t>ltfp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</si>
  <si>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</si>
  <si>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</si>
  <si>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</si>
  <si>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</si>
  <si>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</si>
  <si>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</si>
  <si>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</si>
  <si>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</si>
  <si>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</si>
  <si>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</si>
  <si>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</si>
  <si>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</si>
  <si>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</si>
  <si>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</si>
  <si>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</si>
  <si>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</si>
  <si>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</si>
  <si>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</si>
  <si>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</si>
  <si>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</si>
  <si>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</si>
  <si>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</si>
  <si>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</si>
  <si>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</si>
  <si>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</si>
  <si>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</si>
  <si>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</si>
  <si>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</si>
  <si>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</si>
  <si>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</si>
  <si>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</si>
  <si>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</si>
  <si>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</si>
  <si>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</si>
  <si>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</si>
  <si>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</si>
  <si>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</si>
  <si>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</si>
  <si>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</si>
  <si>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</si>
  <si>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</si>
  <si>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</si>
  <si>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</si>
  <si>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</si>
  <si>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</si>
  <si>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</si>
  <si>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</si>
  <si>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clke</t>
  </si>
  <si>
    <t>cll</t>
  </si>
  <si>
    <t>ltfp/Cons</t>
  </si>
  <si>
    <t>TFP</t>
  </si>
  <si>
    <t>mgdp</t>
  </si>
  <si>
    <t>financial</t>
  </si>
  <si>
    <t>diversification</t>
  </si>
  <si>
    <t>exports</t>
  </si>
  <si>
    <t>cgdp</t>
  </si>
  <si>
    <t>openness</t>
  </si>
  <si>
    <t>ecommerce</t>
  </si>
  <si>
    <t>lecommerce</t>
  </si>
  <si>
    <t>clkk</t>
  </si>
  <si>
    <t>Average</t>
  </si>
  <si>
    <t>% contribution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</si>
</sst>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59999389629810485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4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0" fillId="5" borderId="2" xfId="0" applyFont="1" applyFill="1" applyBorder="1" applyAlignment="1">
      <alignment horizontal="center"/>
    </xf>
    <xf numFmtId="2" fontId="0" fillId="6" borderId="0" xfId="0" applyNumberFormat="1" applyFill="1" applyAlignment="1">
      <alignment horizontal="center"/>
    </xf>
    <xf numFmtId="0" fontId="0" fillId="6" borderId="0" xfId="0" applyFill="1"/>
    <xf numFmtId="2" fontId="0" fillId="0" borderId="0" xfId="0" applyNumberFormat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</cellXfs>
  <cellStyles count="19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Normal" xfId="0" builtinId="0"/>
  </cellStyles>
  <dxfs count="45">
    <dxf>
      <numFmt numFmtId="0" formatCode="General"/>
    </dxf>
    <dxf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bottom" textRotation="0" wrapText="0" indent="0" relativeIndent="255" justifyLastLine="0" shrinkToFit="0" readingOrder="0"/>
    </dxf>
    <dxf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bottom" textRotation="0" wrapText="0" indent="0" relativeIndent="255" justifyLastLine="0" shrinkToFit="0" readingOrder="0"/>
    </dxf>
    <dxf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bottom" textRotation="0" wrapText="0" indent="0" relativeIndent="255" justifyLastLine="0" shrinkToFit="0" readingOrder="0"/>
    </dxf>
    <dxf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bottom" textRotation="0" wrapText="0" indent="0" relativeIndent="255" justifyLastLine="0" shrinkToFit="0" readingOrder="0"/>
    </dxf>
    <dxf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bottom" textRotation="0" wrapText="0" indent="0" relativeIndent="255" justifyLastLine="0" shrinkToFit="0" readingOrder="0"/>
    </dxf>
    <dxf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bottom" textRotation="0" wrapText="0" indent="0" relativeIndent="255" justifyLastLine="0" shrinkToFit="0" readingOrder="0"/>
    </dxf>
    <dxf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bottom" textRotation="0" wrapText="0" indent="0" relativeIndent="255" justifyLastLine="0" shrinkToFit="0" readingOrder="0"/>
    </dxf>
    <dxf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bottom" textRotation="0" wrapText="0" indent="0" relativeIndent="255" justifyLastLine="0" shrinkToFit="0" readingOrder="0"/>
    </dxf>
    <dxf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bottom" textRotation="0" wrapText="0" indent="0" relativeIndent="255" justifyLastLine="0" shrinkToFit="0" readingOrder="0"/>
    </dxf>
    <dxf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bottom" textRotation="0" wrapText="0" indent="0" relativeIndent="255" justifyLastLine="0" shrinkToFit="0" readingOrder="0"/>
    </dxf>
    <dxf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bottom" textRotation="0" wrapText="0" indent="0" relativeIndent="255" justifyLastLine="0" shrinkToFit="0" readingOrder="0"/>
    </dxf>
    <dxf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bottom" textRotation="0" wrapText="0" indent="0" relativeIndent="255" justifyLastLine="0" shrinkToFit="0" readingOrder="0"/>
    </dxf>
    <dxf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(Body)"/>
        <scheme val="none"/>
      </font>
      <numFmt numFmtId="2" formatCode="0.00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numFmt numFmtId="2" formatCode="0.00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O49" insertRowShift="1" totalsRowCount="1" headerRowDxfId="44" dataDxfId="43">
  <autoFilter ref="A1:O48"/>
  <tableColumns count="15">
    <tableColumn id="1" name="QUARTERS" totalsRowLabel="Average" dataDxfId="42" totalsRowDxfId="41"/>
    <tableColumn id="2" name="lke" totalsRowFunction="custom" dataDxfId="40" totalsRowDxfId="39">
      <totalsRowFormula>AVERAGE([lke])</totalsRowFormula>
    </tableColumn>
    <tableColumn id="3" name="lkk" totalsRowFunction="custom" dataDxfId="38" totalsRowDxfId="37">
      <totalsRowFormula>AVERAGE([lkk])</totalsRowFormula>
    </tableColumn>
    <tableColumn id="4" name="ll" totalsRowFunction="custom" dataDxfId="36" totalsRowDxfId="35">
      <totalsRowFormula>AVERAGE([ll])</totalsRowFormula>
    </tableColumn>
    <tableColumn id="5" name="lgdp" totalsRowFunction="custom" totalsRowDxfId="34">
      <totalsRowFormula>AVERAGE([lgdp])</totalsRowFormula>
    </tableColumn>
    <tableColumn id="6" name="lfin" totalsRowFunction="custom" dataDxfId="33" totalsRowDxfId="32">
      <totalsRowFormula>AVERAGE([lfin])</totalsRowFormula>
    </tableColumn>
    <tableColumn id="7" name="ldiverse" totalsRowFunction="custom" dataDxfId="31" totalsRowDxfId="30">
      <totalsRowFormula>AVERAGE([ldiverse])</totalsRowFormula>
    </tableColumn>
    <tableColumn id="8" name="led" totalsRowFunction="custom" dataDxfId="29" totalsRowDxfId="28">
      <totalsRowFormula>AVERAGE([led])</totalsRowFormula>
    </tableColumn>
    <tableColumn id="9" name="lexp" totalsRowFunction="custom" dataDxfId="27" totalsRowDxfId="26">
      <totalsRowFormula>AVERAGE([lexp])</totalsRowFormula>
    </tableColumn>
    <tableColumn id="10" name="lm_gdp" totalsRowFunction="custom" dataDxfId="25" totalsRowDxfId="24">
      <totalsRowFormula>AVERAGE([lm_gdp])</totalsRowFormula>
    </tableColumn>
    <tableColumn id="11" name="lc_gdp" totalsRowFunction="custom" dataDxfId="23" totalsRowDxfId="22">
      <totalsRowFormula>AVERAGE([lc_gdp])</totalsRowFormula>
    </tableColumn>
    <tableColumn id="12" name="lmobile" totalsRowFunction="custom" dataDxfId="21" totalsRowDxfId="20">
      <totalsRowFormula>AVERAGE([lmobile])</totalsRowFormula>
    </tableColumn>
    <tableColumn id="13" name="lcredit" totalsRowFunction="custom" dataDxfId="19" totalsRowDxfId="18">
      <totalsRowFormula>AVERAGE([lcredit])</totalsRowFormula>
    </tableColumn>
    <tableColumn id="14" name="lopen" totalsRowFunction="custom" dataDxfId="17" totalsRowDxfId="16">
      <totalsRowFormula>AVERAGE([lopen])</totalsRowFormula>
    </tableColumn>
    <tableColumn id="15" name="ltfp/Cons" totalsRowFunction="custom" dataDxfId="15" totalsRowDxfId="14">
      <calculatedColumnFormula>Table2[[#This Row],[lgdp]]- (0.0171*Table2[[#This Row],[lke]])-(0.7306 *Table2[[#This Row],[ll]]) - (0.0786*[lkk])</calculatedColumnFormula>
      <totalsRowFormula>AVERAGE([ltfp/Cons])</totalsRow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P1:Y48" totalsRowShown="0">
  <autoFilter ref="P1:Y48"/>
  <tableColumns count="10">
    <tableColumn id="1" name="clke" dataDxfId="13">
      <calculatedColumnFormula>0.0171*Table2[[#This Row],[lke]]</calculatedColumnFormula>
    </tableColumn>
    <tableColumn id="7" name="clkk" dataDxfId="12">
      <calculatedColumnFormula>0.0786*Table2[[#This Row],[lkk]]</calculatedColumnFormula>
    </tableColumn>
    <tableColumn id="2" name="cll" dataDxfId="11">
      <calculatedColumnFormula>0.7306 *Table2[[#This Row],[ll]]</calculatedColumnFormula>
    </tableColumn>
    <tableColumn id="3" name="ltfp" dataDxfId="10">
      <calculatedColumnFormula>Table2[[#This Row],[ltfp/Cons]]-10.35</calculatedColumnFormula>
    </tableColumn>
    <tableColumn id="4" name="TFP" dataDxfId="9">
      <calculatedColumnFormula>EXP(Table1[[#This Row],[ltfp]])</calculatedColumnFormula>
    </tableColumn>
    <tableColumn id="5" name="financial" dataDxfId="8">
      <calculatedColumnFormula>EXP(Table2[[#This Row],[lfin]])</calculatedColumnFormula>
    </tableColumn>
    <tableColumn id="6" name="diversification" dataDxfId="7">
      <calculatedColumnFormula>EXP(Table2[[#This Row],[ldiverse]])</calculatedColumnFormula>
    </tableColumn>
    <tableColumn id="8" name="exports" dataDxfId="6"/>
    <tableColumn id="9" name="mgdp" dataDxfId="5"/>
    <tableColumn id="10" name="cgdp" dataDxfId="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Z1:AB48" totalsRowShown="0" headerRowDxfId="3" headerRowBorderDxfId="2">
  <autoFilter ref="Z1:AB48"/>
  <tableColumns count="3">
    <tableColumn id="1" name="openness">
      <calculatedColumnFormula>EXP(Table2[[#This Row],[lopen]])</calculatedColumnFormula>
    </tableColumn>
    <tableColumn id="2" name="ecommerce" dataDxfId="1">
      <calculatedColumnFormula>Table1[[#This Row],[mgdp]]+Table1[[#This Row],[cgdp]]</calculatedColumnFormula>
    </tableColumn>
    <tableColumn id="3" name="lecommerce" dataDxfId="0">
      <calculatedColumnFormula>Table2[[#This Row],[lc_gdp]]+Table2[[#This Row],[lm_gdp]]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0"/>
  <sheetViews>
    <sheetView tabSelected="1" topLeftCell="I23" zoomScale="94" zoomScaleNormal="89" zoomScalePageLayoutView="89" workbookViewId="0">
      <selection activeCell="A51" sqref="A51"/>
    </sheetView>
  </sheetViews>
  <sheetFormatPr defaultColWidth="11" defaultRowHeight="15.75"/>
  <cols>
    <col min="1" max="1" width="12.625" style="2" customWidth="1"/>
    <col min="2" max="6" width="10.875" style="1"/>
    <col min="7" max="7" width="13.625" style="1" customWidth="1"/>
    <col min="8" max="8" width="14" style="1" customWidth="1"/>
    <col min="9" max="9" width="15.125" style="1" customWidth="1"/>
    <col min="10" max="10" width="15.875" style="1" customWidth="1"/>
    <col min="11" max="14" width="10.875" style="1"/>
    <col min="15" max="15" width="15.875" style="2" bestFit="1" customWidth="1"/>
    <col min="16" max="16" width="13" bestFit="1" customWidth="1"/>
    <col min="17" max="17" width="13" customWidth="1"/>
    <col min="19" max="19" width="12.625" bestFit="1" customWidth="1"/>
    <col min="20" max="20" width="13" bestFit="1" customWidth="1"/>
    <col min="24" max="24" width="12.125" bestFit="1" customWidth="1"/>
    <col min="27" max="27" width="13.5" bestFit="1" customWidth="1"/>
  </cols>
  <sheetData>
    <row r="1" spans="1:28" ht="16.5" thickBot="1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64</v>
      </c>
      <c r="P1" t="s">
        <v>62</v>
      </c>
      <c r="Q1" t="s">
        <v>74</v>
      </c>
      <c r="R1" t="s">
        <v>63</v>
      </c>
      <c r="S1" t="s">
        <v>14</v>
      </c>
      <c r="T1" t="s">
        <v>65</v>
      </c>
      <c r="U1" t="s">
        <v>67</v>
      </c>
      <c r="V1" t="s">
        <v>68</v>
      </c>
      <c r="W1" t="s">
        <v>69</v>
      </c>
      <c r="X1" t="s">
        <v>66</v>
      </c>
      <c r="Y1" t="s">
        <v>70</v>
      </c>
      <c r="Z1" s="7" t="s">
        <v>71</v>
      </c>
      <c r="AA1" s="8" t="s">
        <v>72</v>
      </c>
      <c r="AB1" s="8" t="s">
        <v>73</v>
      </c>
    </row>
    <row r="2" spans="1:28" ht="16.5" thickTop="1">
      <c r="A2" s="4" t="s">
        <v>15</v>
      </c>
      <c r="B2" s="1">
        <v>11.014709335045335</v>
      </c>
      <c r="C2" s="1">
        <v>13.567508727534925</v>
      </c>
      <c r="D2" s="1">
        <v>2.2490788254709044</v>
      </c>
      <c r="E2" s="1">
        <v>13.23476524048713</v>
      </c>
      <c r="F2" s="1">
        <v>1.1135262055802337</v>
      </c>
      <c r="G2" s="1">
        <v>-1.386934835879319</v>
      </c>
      <c r="H2" s="1">
        <v>3.5775153976592136</v>
      </c>
      <c r="I2" s="1">
        <v>-2.098615682678123</v>
      </c>
      <c r="J2" s="1">
        <v>-6.7672140407922132</v>
      </c>
      <c r="K2" s="1">
        <v>-3.9982699110340967</v>
      </c>
      <c r="L2" s="1">
        <v>6.4675511999999999</v>
      </c>
      <c r="M2" s="1">
        <v>9.2364953294530334</v>
      </c>
      <c r="N2" s="1">
        <v>3.897126881054398</v>
      </c>
      <c r="O2" s="1">
        <f>Table2[[#This Row],[lgdp]]- (0.0171*Table2[[#This Row],[lke]])-(0.7306 *Table2[[#This Row],[ll]]) - (0.0786*[lkk])</f>
        <v>10.336830534984568</v>
      </c>
      <c r="P2">
        <f>0.0171*Table2[[#This Row],[lke]]</f>
        <v>0.18835152962927523</v>
      </c>
      <c r="Q2">
        <f>0.0786*Table2[[#This Row],[lkk]]</f>
        <v>1.0664061859842451</v>
      </c>
      <c r="R2">
        <f>0.7306 *Table2[[#This Row],[ll]]</f>
        <v>1.6431769898890429</v>
      </c>
      <c r="S2">
        <f>Table2[[#This Row],[ltfp/Cons]]-10.35</f>
        <v>-1.3169465015431925E-2</v>
      </c>
      <c r="T2">
        <f>EXP(Table1[[#This Row],[ltfp]])</f>
        <v>0.98691687296504749</v>
      </c>
      <c r="U2">
        <f>EXP(Table2[[#This Row],[lfin]])</f>
        <v>3.0450770529288325</v>
      </c>
      <c r="V2">
        <f>EXP(Table2[[#This Row],[ldiverse]])</f>
        <v>0.24983993257518736</v>
      </c>
      <c r="W2">
        <f>EXP(Table2[[#This Row],[lexp]])</f>
        <v>0.12262606419568471</v>
      </c>
      <c r="X2">
        <f>EXP(Table2[[#This Row],[lm_gdp]])</f>
        <v>1.1508965394763382E-3</v>
      </c>
      <c r="Y2">
        <f>EXP(Table2[[#This Row],[lc_gdp]])</f>
        <v>1.8347354000550726E-2</v>
      </c>
      <c r="Z2">
        <f>EXP(Table2[[#This Row],[lopen]])</f>
        <v>49.260713701882594</v>
      </c>
      <c r="AA2">
        <f>Table1[[#This Row],[mgdp]]+Table1[[#This Row],[cgdp]]</f>
        <v>1.9498250540027063E-2</v>
      </c>
      <c r="AB2">
        <f>Table2[[#This Row],[lc_gdp]]+Table2[[#This Row],[lm_gdp]]</f>
        <v>-10.76548395182631</v>
      </c>
    </row>
    <row r="3" spans="1:28">
      <c r="A3" s="3" t="s">
        <v>16</v>
      </c>
      <c r="B3" s="1">
        <v>11.294678100954382</v>
      </c>
      <c r="C3" s="1">
        <v>13.783641688266679</v>
      </c>
      <c r="D3" s="1">
        <v>2.2434592886393383</v>
      </c>
      <c r="E3" s="1">
        <v>13.278023916819718</v>
      </c>
      <c r="F3" s="1">
        <v>1.0998746608160783</v>
      </c>
      <c r="G3" s="1">
        <v>-1.2982332085373107</v>
      </c>
      <c r="H3" s="1">
        <v>3.5775153976592136</v>
      </c>
      <c r="I3" s="1">
        <v>-2.1459893934061274</v>
      </c>
      <c r="J3" s="1">
        <v>-6.0163024592935184</v>
      </c>
      <c r="K3" s="1">
        <v>-3.818404519924699</v>
      </c>
      <c r="L3" s="1">
        <v>7.2617214580000002</v>
      </c>
      <c r="M3" s="1">
        <v>9.4596193968950182</v>
      </c>
      <c r="N3" s="1">
        <v>4.0353791824774374</v>
      </c>
      <c r="O3" s="1">
        <f>Table2[[#This Row],[lgdp]]- (0.0171*Table2[[#This Row],[lke]])-(0.7306 *Table2[[#This Row],[ll]]) - (0.0786*[lkk])</f>
        <v>10.362419328315736</v>
      </c>
      <c r="P3">
        <f>0.0171*Table2[[#This Row],[lke]]</f>
        <v>0.19313899552631994</v>
      </c>
      <c r="Q3">
        <f>0.0786*Table2[[#This Row],[lkk]]</f>
        <v>1.0833942366977609</v>
      </c>
      <c r="R3">
        <f>0.7306 *Table2[[#This Row],[ll]]</f>
        <v>1.6390713562799006</v>
      </c>
      <c r="S3">
        <f>Table2[[#This Row],[ltfp/Cons]]-10.35</f>
        <v>1.2419328315736777E-2</v>
      </c>
      <c r="T3">
        <f>EXP(Table1[[#This Row],[ltfp]])</f>
        <v>1.0124967684263015</v>
      </c>
      <c r="U3">
        <f>EXP(Table2[[#This Row],[lfin]])</f>
        <v>3.003789507825231</v>
      </c>
      <c r="V3">
        <f>EXP(Table2[[#This Row],[ldiverse]])</f>
        <v>0.27301372549096703</v>
      </c>
      <c r="W3">
        <f>EXP(Table2[[#This Row],[lexp]])</f>
        <v>0.11695226798022472</v>
      </c>
      <c r="X3">
        <f>EXP(Table2[[#This Row],[lm_gdp]])</f>
        <v>2.4386700267324635E-3</v>
      </c>
      <c r="Y3">
        <f>EXP(Table2[[#This Row],[lc_gdp]])</f>
        <v>2.1962814187762296E-2</v>
      </c>
      <c r="Z3">
        <f>EXP(Table2[[#This Row],[lopen]])</f>
        <v>56.564364388266505</v>
      </c>
      <c r="AA3">
        <f>Table1[[#This Row],[mgdp]]+Table1[[#This Row],[cgdp]]</f>
        <v>2.440148421449476E-2</v>
      </c>
      <c r="AB3">
        <f>Table2[[#This Row],[lc_gdp]]+Table2[[#This Row],[lm_gdp]]</f>
        <v>-9.8347069792182182</v>
      </c>
    </row>
    <row r="4" spans="1:28">
      <c r="A4" s="4" t="s">
        <v>17</v>
      </c>
      <c r="B4" s="1">
        <v>11.54093145718468</v>
      </c>
      <c r="C4" s="1">
        <v>14.208864396660941</v>
      </c>
      <c r="D4" s="1">
        <v>2.2535633745179844</v>
      </c>
      <c r="E4" s="1">
        <v>13.306462819489866</v>
      </c>
      <c r="F4" s="1">
        <v>1.1303718742621462</v>
      </c>
      <c r="G4" s="1">
        <v>-1.3813681114563325</v>
      </c>
      <c r="H4" s="1">
        <v>3.5775153976592136</v>
      </c>
      <c r="I4" s="1">
        <v>-2.1669280892261105</v>
      </c>
      <c r="J4" s="1">
        <v>-4.8479649871148727</v>
      </c>
      <c r="K4" s="1">
        <v>-3.6236842841524881</v>
      </c>
      <c r="L4" s="1">
        <v>8.4584978320000008</v>
      </c>
      <c r="M4" s="1">
        <v>9.6827785353373788</v>
      </c>
      <c r="N4" s="1">
        <v>3.8520497382428016</v>
      </c>
      <c r="O4" s="1">
        <f>Table2[[#This Row],[lgdp]]- (0.0171*Table2[[#This Row],[lke]])-(0.7306 *Table2[[#This Row],[ll]]) - (0.0786*[lkk])</f>
        <v>10.34584274857162</v>
      </c>
      <c r="P4">
        <f>0.0171*Table2[[#This Row],[lke]]</f>
        <v>0.19734992791785805</v>
      </c>
      <c r="Q4">
        <f>0.0786*Table2[[#This Row],[lkk]]</f>
        <v>1.1168167415775501</v>
      </c>
      <c r="R4">
        <f>0.7306 *Table2[[#This Row],[ll]]</f>
        <v>1.6464534014228394</v>
      </c>
      <c r="S4">
        <f>Table2[[#This Row],[ltfp/Cons]]-10.35</f>
        <v>-4.157251428379638E-3</v>
      </c>
      <c r="T4">
        <f>EXP(Table1[[#This Row],[ltfp]])</f>
        <v>0.9958513779789927</v>
      </c>
      <c r="U4">
        <f>EXP(Table2[[#This Row],[lfin]])</f>
        <v>3.0968079091779805</v>
      </c>
      <c r="V4">
        <f>EXP(Table2[[#This Row],[ldiverse]])</f>
        <v>0.25123460089524502</v>
      </c>
      <c r="W4">
        <f>EXP(Table2[[#This Row],[lexp]])</f>
        <v>0.11452889964071933</v>
      </c>
      <c r="X4">
        <f>EXP(Table2[[#This Row],[lm_gdp]])</f>
        <v>7.8443246191510392E-3</v>
      </c>
      <c r="Y4">
        <f>EXP(Table2[[#This Row],[lc_gdp]])</f>
        <v>2.6684183052397694E-2</v>
      </c>
      <c r="Z4">
        <f>EXP(Table2[[#This Row],[lopen]])</f>
        <v>47.089485496874502</v>
      </c>
      <c r="AA4">
        <f>Table1[[#This Row],[mgdp]]+Table1[[#This Row],[cgdp]]</f>
        <v>3.4528507671548733E-2</v>
      </c>
      <c r="AB4">
        <f>Table2[[#This Row],[lc_gdp]]+Table2[[#This Row],[lm_gdp]]</f>
        <v>-8.4716492712673599</v>
      </c>
    </row>
    <row r="5" spans="1:28">
      <c r="A5" s="3" t="s">
        <v>18</v>
      </c>
      <c r="B5" s="1">
        <v>11.559305663118307</v>
      </c>
      <c r="C5" s="1">
        <v>14.347341898714975</v>
      </c>
      <c r="D5" s="1">
        <v>2.2646589846781784</v>
      </c>
      <c r="E5" s="1">
        <v>13.340425238775675</v>
      </c>
      <c r="F5" s="1">
        <v>1.0870540596173888</v>
      </c>
      <c r="G5" s="1">
        <v>-1.2758866418426329</v>
      </c>
      <c r="H5" s="1">
        <v>3.5775153976592136</v>
      </c>
      <c r="I5" s="1">
        <v>-2.2011174384744909</v>
      </c>
      <c r="J5" s="1">
        <v>-4.1888406734393149</v>
      </c>
      <c r="K5" s="1">
        <v>-3.4344906825964951</v>
      </c>
      <c r="L5" s="1">
        <v>9.1515845650000003</v>
      </c>
      <c r="M5" s="1">
        <v>9.9059345561791794</v>
      </c>
      <c r="N5" s="1">
        <v>4.0239088564711203</v>
      </c>
      <c r="O5" s="1">
        <f>Table2[[#This Row],[lgdp]]- (0.0171*Table2[[#This Row],[lke]])-(0.7306 *Table2[[#This Row],[ll]]) - (0.0786*[lkk])</f>
        <v>10.360500184491478</v>
      </c>
      <c r="P5">
        <f>0.0171*Table2[[#This Row],[lke]]</f>
        <v>0.19766412683932305</v>
      </c>
      <c r="Q5">
        <f>0.0786*Table2[[#This Row],[lkk]]</f>
        <v>1.1277010732389972</v>
      </c>
      <c r="R5">
        <f>0.7306 *Table2[[#This Row],[ll]]</f>
        <v>1.6545598542058773</v>
      </c>
      <c r="S5">
        <f>Table2[[#This Row],[ltfp/Cons]]-10.35</f>
        <v>1.0500184491478493E-2</v>
      </c>
      <c r="T5">
        <f>EXP(Table1[[#This Row],[ltfp]])</f>
        <v>1.0105555048838883</v>
      </c>
      <c r="U5">
        <f>EXP(Table2[[#This Row],[lfin]])</f>
        <v>2.9655249320144734</v>
      </c>
      <c r="V5">
        <f>EXP(Table2[[#This Row],[ldiverse]])</f>
        <v>0.27918332283545899</v>
      </c>
      <c r="W5">
        <f>EXP(Table2[[#This Row],[lexp]])</f>
        <v>0.11067941180254473</v>
      </c>
      <c r="X5">
        <f>EXP(Table2[[#This Row],[lm_gdp]])</f>
        <v>1.5163854545922366E-2</v>
      </c>
      <c r="Y5">
        <f>EXP(Table2[[#This Row],[lc_gdp]])</f>
        <v>3.2241827374596355E-2</v>
      </c>
      <c r="Z5">
        <f>EXP(Table2[[#This Row],[lopen]])</f>
        <v>55.919259542770398</v>
      </c>
      <c r="AA5">
        <f>Table1[[#This Row],[mgdp]]+Table1[[#This Row],[cgdp]]</f>
        <v>4.7405681920518722E-2</v>
      </c>
      <c r="AB5">
        <f>Table2[[#This Row],[lc_gdp]]+Table2[[#This Row],[lm_gdp]]</f>
        <v>-7.62333135603581</v>
      </c>
    </row>
    <row r="6" spans="1:28">
      <c r="A6" s="4" t="s">
        <v>19</v>
      </c>
      <c r="B6" s="1">
        <v>12.326534582052451</v>
      </c>
      <c r="C6" s="1">
        <v>14.502933337298698</v>
      </c>
      <c r="D6" s="1">
        <v>2.2971704602925467</v>
      </c>
      <c r="E6" s="1">
        <v>13.338226087604976</v>
      </c>
      <c r="F6" s="1">
        <v>1.1321474504646507</v>
      </c>
      <c r="G6" s="1">
        <v>-1.388705259817147</v>
      </c>
      <c r="H6" s="1">
        <v>3.6873226679509465</v>
      </c>
      <c r="I6" s="1">
        <v>-2.0092696157069518</v>
      </c>
      <c r="J6" s="1">
        <v>-3.6562409338109516</v>
      </c>
      <c r="K6" s="1">
        <v>-3.2091579557212215</v>
      </c>
      <c r="L6" s="1">
        <v>9.6819851539999995</v>
      </c>
      <c r="M6" s="1">
        <v>10.129068131883756</v>
      </c>
      <c r="N6" s="1">
        <v>3.7307023497374394</v>
      </c>
      <c r="O6" s="1">
        <f>Table2[[#This Row],[lgdp]]- (0.0171*Table2[[#This Row],[lke]])-(0.7306 *Table2[[#This Row],[ll]]) - (0.0786*[lkk])</f>
        <v>10.309199047650466</v>
      </c>
      <c r="P6">
        <f>0.0171*Table2[[#This Row],[lke]]</f>
        <v>0.21078374135309694</v>
      </c>
      <c r="Q6">
        <f>0.0786*Table2[[#This Row],[lkk]]</f>
        <v>1.1399305603116776</v>
      </c>
      <c r="R6">
        <f>0.7306 *Table2[[#This Row],[ll]]</f>
        <v>1.6783127382897347</v>
      </c>
      <c r="S6">
        <f>Table2[[#This Row],[ltfp/Cons]]-10.35</f>
        <v>-4.0800952349533404E-2</v>
      </c>
      <c r="T6">
        <f>EXP(Table1[[#This Row],[ltfp]])</f>
        <v>0.96002020069642535</v>
      </c>
      <c r="U6">
        <f>EXP(Table2[[#This Row],[lfin]])</f>
        <v>3.1023114121037629</v>
      </c>
      <c r="V6">
        <f>EXP(Table2[[#This Row],[ldiverse]])</f>
        <v>0.24939800129622097</v>
      </c>
      <c r="W6">
        <f>EXP(Table2[[#This Row],[lexp]])</f>
        <v>0.13408657363981266</v>
      </c>
      <c r="X6">
        <f>EXP(Table2[[#This Row],[lm_gdp]])</f>
        <v>2.5829424980579108E-2</v>
      </c>
      <c r="Y6">
        <f>EXP(Table2[[#This Row],[lc_gdp]])</f>
        <v>4.0390609638561975E-2</v>
      </c>
      <c r="Z6">
        <f>EXP(Table2[[#This Row],[lopen]])</f>
        <v>41.708391757163191</v>
      </c>
      <c r="AA6">
        <f>Table1[[#This Row],[mgdp]]+Table1[[#This Row],[cgdp]]</f>
        <v>6.6220034619141083E-2</v>
      </c>
      <c r="AB6">
        <f>Table2[[#This Row],[lc_gdp]]+Table2[[#This Row],[lm_gdp]]</f>
        <v>-6.8653988895321731</v>
      </c>
    </row>
    <row r="7" spans="1:28">
      <c r="A7" s="3" t="s">
        <v>20</v>
      </c>
      <c r="B7" s="1">
        <v>12.356454011969502</v>
      </c>
      <c r="C7" s="1">
        <v>14.532852767215749</v>
      </c>
      <c r="D7" s="1">
        <v>2.2896877283996355</v>
      </c>
      <c r="E7" s="1">
        <v>13.381204211104295</v>
      </c>
      <c r="F7" s="1">
        <v>1.2317647084252334</v>
      </c>
      <c r="G7" s="1">
        <v>-1.3409442513217389</v>
      </c>
      <c r="H7" s="1">
        <v>3.6873226679509465</v>
      </c>
      <c r="I7" s="1">
        <v>-2.0884798806056568</v>
      </c>
      <c r="J7" s="1">
        <v>-3.0652415116292691</v>
      </c>
      <c r="K7" s="1">
        <v>-3.0290005084656877</v>
      </c>
      <c r="L7" s="1">
        <v>9.7765422999999991</v>
      </c>
      <c r="M7" s="1">
        <v>10.352203702638608</v>
      </c>
      <c r="N7" s="1">
        <v>4.0640219835380238</v>
      </c>
      <c r="O7" s="1">
        <f>Table2[[#This Row],[lgdp]]- (0.0171*Table2[[#This Row],[lke]])-(0.7306 *Table2[[#This Row],[ll]]) - (0.0786*[lkk])</f>
        <v>10.354780765627686</v>
      </c>
      <c r="P7">
        <f>0.0171*Table2[[#This Row],[lke]]</f>
        <v>0.21129536360467849</v>
      </c>
      <c r="Q7">
        <f>0.0786*Table2[[#This Row],[lkk]]</f>
        <v>1.1422822275031579</v>
      </c>
      <c r="R7">
        <f>0.7306 *Table2[[#This Row],[ll]]</f>
        <v>1.6728458543687739</v>
      </c>
      <c r="S7">
        <f>Table2[[#This Row],[ltfp/Cons]]-10.35</f>
        <v>4.7807656276859234E-3</v>
      </c>
      <c r="T7">
        <f>EXP(Table1[[#This Row],[ltfp]])</f>
        <v>1.004792211720773</v>
      </c>
      <c r="U7">
        <f>EXP(Table2[[#This Row],[lfin]])</f>
        <v>3.4272723392014206</v>
      </c>
      <c r="V7">
        <f>EXP(Table2[[#This Row],[ldiverse]])</f>
        <v>0.261598537157126</v>
      </c>
      <c r="W7">
        <f>EXP(Table2[[#This Row],[lexp]])</f>
        <v>0.12387529800970737</v>
      </c>
      <c r="X7">
        <f>EXP(Table2[[#This Row],[lm_gdp]])</f>
        <v>4.6642575779611291E-2</v>
      </c>
      <c r="Y7">
        <f>EXP(Table2[[#This Row],[lc_gdp]])</f>
        <v>4.8363953338650484E-2</v>
      </c>
      <c r="Z7">
        <f>EXP(Table2[[#This Row],[lopen]])</f>
        <v>58.207952339443693</v>
      </c>
      <c r="AA7">
        <f>Table1[[#This Row],[mgdp]]+Table1[[#This Row],[cgdp]]</f>
        <v>9.5006529118261768E-2</v>
      </c>
      <c r="AB7">
        <f>Table2[[#This Row],[lc_gdp]]+Table2[[#This Row],[lm_gdp]]</f>
        <v>-6.0942420200949563</v>
      </c>
    </row>
    <row r="8" spans="1:28">
      <c r="A8" s="4" t="s">
        <v>21</v>
      </c>
      <c r="B8" s="1">
        <v>12.572472932925011</v>
      </c>
      <c r="C8" s="1">
        <v>14.748871688171258</v>
      </c>
      <c r="D8" s="1">
        <v>2.3035478094338271</v>
      </c>
      <c r="E8" s="1">
        <v>13.401742540907984</v>
      </c>
      <c r="F8" s="1">
        <v>1.0326847903328347</v>
      </c>
      <c r="G8" s="1">
        <v>-1.4181168156694075</v>
      </c>
      <c r="H8" s="1">
        <v>3.6873226679509465</v>
      </c>
      <c r="I8" s="1">
        <v>-2.0100822923544399</v>
      </c>
      <c r="J8" s="1">
        <v>-2.5810986312593545</v>
      </c>
      <c r="K8" s="1">
        <v>-2.8263825180907665</v>
      </c>
      <c r="L8" s="1">
        <v>10.820643909648631</v>
      </c>
      <c r="M8" s="1">
        <v>10.575360022817218</v>
      </c>
      <c r="N8" s="1">
        <v>4.0139814020232176</v>
      </c>
      <c r="O8" s="1">
        <f>Table2[[#This Row],[lgdp]]- (0.0171*Table2[[#This Row],[lke]])-(0.7306 *Table2[[#This Row],[ll]]) - (0.0786*[lkk])</f>
        <v>10.344519909492352</v>
      </c>
      <c r="P8">
        <f>0.0171*Table2[[#This Row],[lke]]</f>
        <v>0.21498928715301771</v>
      </c>
      <c r="Q8">
        <f>0.0786*Table2[[#This Row],[lkk]]</f>
        <v>1.1592613146902608</v>
      </c>
      <c r="R8">
        <f>0.7306 *Table2[[#This Row],[ll]]</f>
        <v>1.682972029572354</v>
      </c>
      <c r="S8">
        <f>Table2[[#This Row],[ltfp/Cons]]-10.35</f>
        <v>-5.4800905076479722E-3</v>
      </c>
      <c r="T8">
        <f>EXP(Table1[[#This Row],[ltfp]])</f>
        <v>0.99453489779675108</v>
      </c>
      <c r="U8">
        <f>EXP(Table2[[#This Row],[lfin]])</f>
        <v>2.8085962133943654</v>
      </c>
      <c r="V8">
        <f>EXP(Table2[[#This Row],[ldiverse]])</f>
        <v>0.24216963782058296</v>
      </c>
      <c r="W8">
        <f>EXP(Table2[[#This Row],[lexp]])</f>
        <v>0.13397764887897351</v>
      </c>
      <c r="X8">
        <f>EXP(Table2[[#This Row],[lm_gdp]])</f>
        <v>7.5690802045894554E-2</v>
      </c>
      <c r="Y8">
        <f>EXP(Table2[[#This Row],[lc_gdp]])</f>
        <v>5.9226718192308216E-2</v>
      </c>
      <c r="Z8">
        <f>EXP(Table2[[#This Row],[lopen]])</f>
        <v>55.366870088164418</v>
      </c>
      <c r="AA8">
        <f>Table1[[#This Row],[mgdp]]+Table1[[#This Row],[cgdp]]</f>
        <v>0.13491752023820278</v>
      </c>
      <c r="AB8">
        <f>Table2[[#This Row],[lc_gdp]]+Table2[[#This Row],[lm_gdp]]</f>
        <v>-5.4074811493501205</v>
      </c>
    </row>
    <row r="9" spans="1:28">
      <c r="A9" s="3" t="s">
        <v>22</v>
      </c>
      <c r="B9" s="1">
        <v>12.70222874052487</v>
      </c>
      <c r="C9" s="1">
        <v>14.878627495771116</v>
      </c>
      <c r="D9" s="1">
        <v>2.318253982273462</v>
      </c>
      <c r="E9" s="1">
        <v>13.415317786630023</v>
      </c>
      <c r="F9" s="1">
        <v>1.1693564776265817</v>
      </c>
      <c r="G9" s="1">
        <v>-1.5034384076988048</v>
      </c>
      <c r="H9" s="1">
        <v>3.6873226679509465</v>
      </c>
      <c r="I9" s="1">
        <v>-1.9973329797456802</v>
      </c>
      <c r="J9" s="1">
        <v>-2.254923007767307</v>
      </c>
      <c r="K9" s="1">
        <v>-2.6168244275770727</v>
      </c>
      <c r="L9" s="1">
        <v>11.160394778862717</v>
      </c>
      <c r="M9" s="1">
        <v>10.798493359052951</v>
      </c>
      <c r="N9" s="1">
        <v>3.8105293298706124</v>
      </c>
      <c r="O9" s="1">
        <f>Table2[[#This Row],[lgdp]]- (0.0171*Table2[[#This Row],[lke]])-(0.7306 *Table2[[#This Row],[ll]]) - (0.0786*[lkk])</f>
        <v>10.334933194550446</v>
      </c>
      <c r="P9">
        <f>0.0171*Table2[[#This Row],[lke]]</f>
        <v>0.21720811146297528</v>
      </c>
      <c r="Q9">
        <f>0.0786*Table2[[#This Row],[lkk]]</f>
        <v>1.1694601211676099</v>
      </c>
      <c r="R9">
        <f>0.7306 *Table2[[#This Row],[ll]]</f>
        <v>1.6937163594489915</v>
      </c>
      <c r="S9">
        <f>Table2[[#This Row],[ltfp/Cons]]-10.35</f>
        <v>-1.50668054495533E-2</v>
      </c>
      <c r="T9">
        <f>EXP(Table1[[#This Row],[ltfp]])</f>
        <v>0.98504613095528981</v>
      </c>
      <c r="U9">
        <f>EXP(Table2[[#This Row],[lfin]])</f>
        <v>3.2199198811830119</v>
      </c>
      <c r="V9">
        <f>EXP(Table2[[#This Row],[ldiverse]])</f>
        <v>0.22236426517210683</v>
      </c>
      <c r="W9">
        <f>EXP(Table2[[#This Row],[lexp]])</f>
        <v>0.1356967069260451</v>
      </c>
      <c r="X9">
        <f>EXP(Table2[[#This Row],[lm_gdp]])</f>
        <v>0.10488161849541244</v>
      </c>
      <c r="Y9">
        <f>EXP(Table2[[#This Row],[lc_gdp]])</f>
        <v>7.3034421061320381E-2</v>
      </c>
      <c r="Z9">
        <f>EXP(Table2[[#This Row],[lopen]])</f>
        <v>45.174344668751395</v>
      </c>
      <c r="AA9">
        <f>Table1[[#This Row],[mgdp]]+Table1[[#This Row],[cgdp]]</f>
        <v>0.17791603955673282</v>
      </c>
      <c r="AB9">
        <f>Table2[[#This Row],[lc_gdp]]+Table2[[#This Row],[lm_gdp]]</f>
        <v>-4.8717474353443802</v>
      </c>
    </row>
    <row r="10" spans="1:28">
      <c r="A10" s="4" t="s">
        <v>23</v>
      </c>
      <c r="B10" s="1">
        <v>13.018066601305136</v>
      </c>
      <c r="C10" s="1">
        <v>14.995431702528336</v>
      </c>
      <c r="D10" s="1">
        <v>2.333103677215921</v>
      </c>
      <c r="E10" s="1">
        <v>13.462905890628042</v>
      </c>
      <c r="F10" s="1">
        <v>1.1531411173001542</v>
      </c>
      <c r="G10" s="1">
        <v>-1.4341238673493082</v>
      </c>
      <c r="H10" s="1">
        <v>3.735285826928092</v>
      </c>
      <c r="I10" s="1">
        <v>-2.0834471346600814</v>
      </c>
      <c r="J10" s="1">
        <v>-2.060002902500373</v>
      </c>
      <c r="K10" s="1">
        <v>-2.4412648942169692</v>
      </c>
      <c r="L10" s="1">
        <v>11.40290298812767</v>
      </c>
      <c r="M10" s="1">
        <v>11.021640996411072</v>
      </c>
      <c r="N10" s="1">
        <v>4.0809790277782954</v>
      </c>
      <c r="O10" s="1">
        <f>Table2[[#This Row],[lgdp]]- (0.0171*Table2[[#This Row],[lke]])-(0.7306 *Table2[[#This Row],[ll]]) - (0.0786*[lkk])</f>
        <v>10.357090473353043</v>
      </c>
      <c r="P10">
        <f>0.0171*Table2[[#This Row],[lke]]</f>
        <v>0.22260893888231784</v>
      </c>
      <c r="Q10">
        <f>0.0786*Table2[[#This Row],[lkk]]</f>
        <v>1.1786409318187272</v>
      </c>
      <c r="R10">
        <f>0.7306 *Table2[[#This Row],[ll]]</f>
        <v>1.704565546573952</v>
      </c>
      <c r="S10">
        <f>Table2[[#This Row],[ltfp/Cons]]-10.35</f>
        <v>7.0904733530436914E-3</v>
      </c>
      <c r="T10">
        <f>EXP(Table1[[#This Row],[ltfp]])</f>
        <v>1.0071156702767294</v>
      </c>
      <c r="U10">
        <f>EXP(Table2[[#This Row],[lfin]])</f>
        <v>3.1681287607430004</v>
      </c>
      <c r="V10">
        <f>EXP(Table2[[#This Row],[ldiverse]])</f>
        <v>0.2383240760761067</v>
      </c>
      <c r="W10">
        <f>EXP(Table2[[#This Row],[lexp]])</f>
        <v>0.12450030233832013</v>
      </c>
      <c r="X10">
        <f>EXP(Table2[[#This Row],[lm_gdp]])</f>
        <v>0.12745359996016245</v>
      </c>
      <c r="Y10">
        <f>EXP(Table2[[#This Row],[lc_gdp]])</f>
        <v>8.7050671902454968E-2</v>
      </c>
      <c r="Z10">
        <f>EXP(Table2[[#This Row],[lopen]])</f>
        <v>59.203403262408294</v>
      </c>
      <c r="AA10">
        <f>Table1[[#This Row],[mgdp]]+Table1[[#This Row],[cgdp]]</f>
        <v>0.21450427186261742</v>
      </c>
      <c r="AB10">
        <f>Table2[[#This Row],[lc_gdp]]+Table2[[#This Row],[lm_gdp]]</f>
        <v>-4.5012677967173422</v>
      </c>
    </row>
    <row r="11" spans="1:28">
      <c r="A11" s="3" t="s">
        <v>24</v>
      </c>
      <c r="B11" s="1">
        <v>13.026882565547874</v>
      </c>
      <c r="C11" s="1">
        <v>15.004247666771075</v>
      </c>
      <c r="D11" s="1">
        <v>2.3496541387933823</v>
      </c>
      <c r="E11" s="1">
        <v>13.475444069752674</v>
      </c>
      <c r="F11" s="1">
        <v>1.1951278798071723</v>
      </c>
      <c r="G11" s="1">
        <v>-1.4355712717875628</v>
      </c>
      <c r="H11" s="1">
        <v>3.735285826928092</v>
      </c>
      <c r="I11" s="1">
        <v>-2.1820092112313283</v>
      </c>
      <c r="J11" s="1">
        <v>-1.8763234775006548</v>
      </c>
      <c r="K11" s="1">
        <v>-2.2306595220273917</v>
      </c>
      <c r="L11" s="1">
        <v>11.599120592252019</v>
      </c>
      <c r="M11" s="1">
        <v>11.244784547725283</v>
      </c>
      <c r="N11" s="1">
        <v>4.0878784038341687</v>
      </c>
      <c r="O11" s="1">
        <f>Table2[[#This Row],[lgdp]]- (0.0171*Table2[[#This Row],[lke]])-(0.7306 *Table2[[#This Row],[ll]]) - (0.0786*[lkk])</f>
        <v>10.356693197471154</v>
      </c>
      <c r="P11">
        <f>0.0171*Table2[[#This Row],[lke]]</f>
        <v>0.22275969187086866</v>
      </c>
      <c r="Q11">
        <f>0.0786*Table2[[#This Row],[lkk]]</f>
        <v>1.1793338666082065</v>
      </c>
      <c r="R11">
        <f>0.7306 *Table2[[#This Row],[ll]]</f>
        <v>1.7166573138024452</v>
      </c>
      <c r="S11">
        <f>Table2[[#This Row],[ltfp/Cons]]-10.35</f>
        <v>6.6931974711543774E-3</v>
      </c>
      <c r="T11">
        <f>EXP(Table1[[#This Row],[ltfp]])</f>
        <v>1.0067156469757217</v>
      </c>
      <c r="U11">
        <f>EXP(Table2[[#This Row],[lfin]])</f>
        <v>3.3039802558454419</v>
      </c>
      <c r="V11">
        <f>EXP(Table2[[#This Row],[ldiverse]])</f>
        <v>0.23797937427229018</v>
      </c>
      <c r="W11">
        <f>EXP(Table2[[#This Row],[lexp]])</f>
        <v>0.11281463434510337</v>
      </c>
      <c r="X11">
        <f>EXP(Table2[[#This Row],[lm_gdp]])</f>
        <v>0.15315213924518387</v>
      </c>
      <c r="Y11">
        <f>EXP(Table2[[#This Row],[lc_gdp]])</f>
        <v>0.10745753614819249</v>
      </c>
      <c r="Z11">
        <f>EXP(Table2[[#This Row],[lopen]])</f>
        <v>59.613282133639117</v>
      </c>
      <c r="AA11">
        <f>Table1[[#This Row],[mgdp]]+Table1[[#This Row],[cgdp]]</f>
        <v>0.26060967539337637</v>
      </c>
      <c r="AB11">
        <f>Table2[[#This Row],[lc_gdp]]+Table2[[#This Row],[lm_gdp]]</f>
        <v>-4.1069829995280465</v>
      </c>
    </row>
    <row r="12" spans="1:28">
      <c r="A12" s="4" t="s">
        <v>25</v>
      </c>
      <c r="B12" s="1">
        <v>13.148245956914066</v>
      </c>
      <c r="C12" s="1">
        <v>15.125611058137265</v>
      </c>
      <c r="D12" s="1">
        <v>2.3671778876587823</v>
      </c>
      <c r="E12" s="1">
        <v>13.490317669651262</v>
      </c>
      <c r="F12" s="1">
        <v>1.2984988676445344</v>
      </c>
      <c r="G12" s="1">
        <v>-1.5375421206275748</v>
      </c>
      <c r="H12" s="1">
        <v>3.735285826928092</v>
      </c>
      <c r="I12" s="1">
        <v>-2.0977957458648007</v>
      </c>
      <c r="J12" s="1">
        <v>-1.7432343342944812</v>
      </c>
      <c r="K12" s="1">
        <v>-2.0223895706117698</v>
      </c>
      <c r="L12" s="1">
        <v>11.747083335356781</v>
      </c>
      <c r="M12" s="1">
        <v>11.467928099039492</v>
      </c>
      <c r="N12" s="1">
        <v>4.0770394185538192</v>
      </c>
      <c r="O12" s="1">
        <f>Table2[[#This Row],[lgdp]]- (0.0171*Table2[[#This Row],[lke]])-(0.7306 *Table2[[#This Row],[ll]]) - (0.0786*[lkk])</f>
        <v>10.347149469894937</v>
      </c>
      <c r="P12">
        <f>0.0171*Table2[[#This Row],[lke]]</f>
        <v>0.22483500586323052</v>
      </c>
      <c r="Q12">
        <f>0.0786*Table2[[#This Row],[lkk]]</f>
        <v>1.188873029169589</v>
      </c>
      <c r="R12">
        <f>0.7306 *Table2[[#This Row],[ll]]</f>
        <v>1.7294601647235064</v>
      </c>
      <c r="S12">
        <f>Table2[[#This Row],[ltfp/Cons]]-10.35</f>
        <v>-2.850530105062532E-3</v>
      </c>
      <c r="T12">
        <f>EXP(Table1[[#This Row],[ltfp]])</f>
        <v>0.997153528798286</v>
      </c>
      <c r="U12">
        <f>EXP(Table2[[#This Row],[lfin]])</f>
        <v>3.6637926997953234</v>
      </c>
      <c r="V12">
        <f>EXP(Table2[[#This Row],[ldiverse]])</f>
        <v>0.21490867240132527</v>
      </c>
      <c r="W12">
        <f>EXP(Table2[[#This Row],[lexp]])</f>
        <v>0.12272665105178937</v>
      </c>
      <c r="X12">
        <f>EXP(Table2[[#This Row],[lm_gdp]])</f>
        <v>0.17495362602922529</v>
      </c>
      <c r="Y12">
        <f>EXP(Table2[[#This Row],[lc_gdp]])</f>
        <v>0.13233885391230199</v>
      </c>
      <c r="Z12">
        <f>EXP(Table2[[#This Row],[lopen]])</f>
        <v>58.970623819886285</v>
      </c>
      <c r="AA12">
        <f>Table1[[#This Row],[mgdp]]+Table1[[#This Row],[cgdp]]</f>
        <v>0.30729247994152731</v>
      </c>
      <c r="AB12">
        <f>Table2[[#This Row],[lc_gdp]]+Table2[[#This Row],[lm_gdp]]</f>
        <v>-3.765623904906251</v>
      </c>
    </row>
    <row r="13" spans="1:28">
      <c r="A13" s="3" t="s">
        <v>26</v>
      </c>
      <c r="B13" s="1">
        <v>13.227134136373548</v>
      </c>
      <c r="C13" s="1">
        <v>15.204499237596748</v>
      </c>
      <c r="D13" s="1">
        <v>2.3856198737951706</v>
      </c>
      <c r="E13" s="1">
        <v>13.50038739932657</v>
      </c>
      <c r="F13" s="1">
        <v>1.4479751239894807</v>
      </c>
      <c r="G13" s="1">
        <v>-1.5600012469627493</v>
      </c>
      <c r="H13" s="1">
        <v>3.735285826928092</v>
      </c>
      <c r="I13" s="1">
        <v>-2.1096974802410302</v>
      </c>
      <c r="J13" s="1">
        <v>-1.5924256849108498</v>
      </c>
      <c r="K13" s="1">
        <v>-1.9852643508128542</v>
      </c>
      <c r="L13" s="1">
        <v>11.90796171441572</v>
      </c>
      <c r="M13" s="1">
        <v>11.515123048513715</v>
      </c>
      <c r="N13" s="1">
        <v>4.0297523980452965</v>
      </c>
      <c r="O13" s="1">
        <f>Table2[[#This Row],[lgdp]]- (0.0171*Table2[[#This Row],[lke]])-(0.7306 *Table2[[#This Row],[ll]]) - (0.0786*[lkk])</f>
        <v>10.336195885724726</v>
      </c>
      <c r="P13">
        <f>0.0171*Table2[[#This Row],[lke]]</f>
        <v>0.22618399373198769</v>
      </c>
      <c r="Q13">
        <f>0.0786*Table2[[#This Row],[lkk]]</f>
        <v>1.1950736400751045</v>
      </c>
      <c r="R13">
        <f>0.7306 *Table2[[#This Row],[ll]]</f>
        <v>1.7429338797947518</v>
      </c>
      <c r="S13">
        <f>Table2[[#This Row],[ltfp/Cons]]-10.35</f>
        <v>-1.380411427527406E-2</v>
      </c>
      <c r="T13">
        <f>EXP(Table1[[#This Row],[ltfp]])</f>
        <v>0.98629072561508713</v>
      </c>
      <c r="U13">
        <f>EXP(Table2[[#This Row],[lfin]])</f>
        <v>4.2544909706076748</v>
      </c>
      <c r="V13">
        <f>EXP(Table2[[#This Row],[ldiverse]])</f>
        <v>0.21013580916907504</v>
      </c>
      <c r="W13">
        <f>EXP(Table2[[#This Row],[lexp]])</f>
        <v>0.12127464886206506</v>
      </c>
      <c r="X13">
        <f>EXP(Table2[[#This Row],[lm_gdp]])</f>
        <v>0.20343155191387138</v>
      </c>
      <c r="Y13">
        <f>EXP(Table2[[#This Row],[lc_gdp]])</f>
        <v>0.1373443022396906</v>
      </c>
      <c r="Z13">
        <f>EXP(Table2[[#This Row],[lopen]])</f>
        <v>56.246982659973511</v>
      </c>
      <c r="AA13">
        <f>Table1[[#This Row],[mgdp]]+Table1[[#This Row],[cgdp]]</f>
        <v>0.34077585415356199</v>
      </c>
      <c r="AB13">
        <f>Table2[[#This Row],[lc_gdp]]+Table2[[#This Row],[lm_gdp]]</f>
        <v>-3.577690035723704</v>
      </c>
    </row>
    <row r="14" spans="1:28">
      <c r="A14" s="4" t="s">
        <v>27</v>
      </c>
      <c r="B14" s="1">
        <v>12.746501940973632</v>
      </c>
      <c r="C14" s="1">
        <v>15.283571220673673</v>
      </c>
      <c r="D14" s="1">
        <v>2.4101493476344067</v>
      </c>
      <c r="E14" s="1">
        <v>13.514264914763064</v>
      </c>
      <c r="F14" s="1">
        <v>1.5427519543287167</v>
      </c>
      <c r="G14" s="1">
        <v>-1.5601725910941138</v>
      </c>
      <c r="H14" s="1">
        <v>3.8220982979001592</v>
      </c>
      <c r="I14" s="1">
        <v>-2.0144110116234821</v>
      </c>
      <c r="J14" s="1">
        <v>-1.5664145734730488</v>
      </c>
      <c r="K14" s="1">
        <v>-1.8875198135933762</v>
      </c>
      <c r="L14" s="1">
        <v>11.947850341290016</v>
      </c>
      <c r="M14" s="1">
        <v>11.626745101169689</v>
      </c>
      <c r="N14" s="1">
        <v>3.9365799272524229</v>
      </c>
      <c r="O14" s="1">
        <f>Table2[[#This Row],[lgdp]]- (0.0171*Table2[[#This Row],[lke]])-(0.7306 *Table2[[#This Row],[ll]]) - (0.0786*[lkk])</f>
        <v>10.334155920245765</v>
      </c>
      <c r="P14">
        <f>0.0171*Table2[[#This Row],[lke]]</f>
        <v>0.21796518319064911</v>
      </c>
      <c r="Q14">
        <f>0.0786*Table2[[#This Row],[lkk]]</f>
        <v>1.2012886979449509</v>
      </c>
      <c r="R14">
        <f>0.7306 *Table2[[#This Row],[ll]]</f>
        <v>1.7608551133816976</v>
      </c>
      <c r="S14">
        <f>Table2[[#This Row],[ltfp/Cons]]-10.35</f>
        <v>-1.5844079754234741E-2</v>
      </c>
      <c r="T14">
        <f>EXP(Table1[[#This Row],[ltfp]])</f>
        <v>0.98428077739213438</v>
      </c>
      <c r="U14">
        <f>EXP(Table2[[#This Row],[lfin]])</f>
        <v>4.6774446896501223</v>
      </c>
      <c r="V14">
        <f>EXP(Table2[[#This Row],[ldiverse]])</f>
        <v>0.210099806715877</v>
      </c>
      <c r="W14">
        <f>EXP(Table2[[#This Row],[lexp]])</f>
        <v>0.13339895066333646</v>
      </c>
      <c r="X14">
        <f>EXP(Table2[[#This Row],[lm_gdp]])</f>
        <v>0.20879245191216064</v>
      </c>
      <c r="Y14">
        <f>EXP(Table2[[#This Row],[lc_gdp]])</f>
        <v>0.15144696011331321</v>
      </c>
      <c r="Z14">
        <f>EXP(Table2[[#This Row],[lopen]])</f>
        <v>51.243046320023396</v>
      </c>
      <c r="AA14">
        <f>Table1[[#This Row],[mgdp]]+Table1[[#This Row],[cgdp]]</f>
        <v>0.36023941202547383</v>
      </c>
      <c r="AB14">
        <f>Table2[[#This Row],[lc_gdp]]+Table2[[#This Row],[lm_gdp]]</f>
        <v>-3.453934387066425</v>
      </c>
    </row>
    <row r="15" spans="1:28">
      <c r="A15" s="3" t="s">
        <v>28</v>
      </c>
      <c r="B15" s="1">
        <v>12.73318492364932</v>
      </c>
      <c r="C15" s="1">
        <v>15.270254203349362</v>
      </c>
      <c r="D15" s="1">
        <v>2.4281122785000497</v>
      </c>
      <c r="E15" s="1">
        <v>13.54318464057952</v>
      </c>
      <c r="F15" s="1">
        <v>1.4397536258905526</v>
      </c>
      <c r="G15" s="1">
        <v>-1.3957899401625924</v>
      </c>
      <c r="H15" s="1">
        <v>3.8220982979001592</v>
      </c>
      <c r="I15" s="1">
        <v>-2.0550597840310036</v>
      </c>
      <c r="J15" s="1">
        <v>-1.5115106213126361</v>
      </c>
      <c r="K15" s="1">
        <v>-1.7576095259914732</v>
      </c>
      <c r="L15" s="1">
        <v>12.031674019266884</v>
      </c>
      <c r="M15" s="1">
        <v>11.785575114588047</v>
      </c>
      <c r="N15" s="1">
        <v>3.9744752854439787</v>
      </c>
      <c r="O15" s="1">
        <f>Table2[[#This Row],[lgdp]]- (0.0171*Table2[[#This Row],[lke]])-(0.7306 *Table2[[#This Row],[ll]]) - (0.0786*[lkk])</f>
        <v>10.351226367329721</v>
      </c>
      <c r="P15">
        <f>0.0171*Table2[[#This Row],[lke]]</f>
        <v>0.21773746219440338</v>
      </c>
      <c r="Q15">
        <f>0.0786*Table2[[#This Row],[lkk]]</f>
        <v>1.2002419803832598</v>
      </c>
      <c r="R15">
        <f>0.7306 *Table2[[#This Row],[ll]]</f>
        <v>1.7739788306721365</v>
      </c>
      <c r="S15">
        <f>Table2[[#This Row],[ltfp/Cons]]-10.35</f>
        <v>1.2263673297212563E-3</v>
      </c>
      <c r="T15">
        <f>EXP(Table1[[#This Row],[ltfp]])</f>
        <v>1.0012271196256339</v>
      </c>
      <c r="U15">
        <f>EXP(Table2[[#This Row],[lfin]])</f>
        <v>4.2196560749114163</v>
      </c>
      <c r="V15">
        <f>EXP(Table2[[#This Row],[ldiverse]])</f>
        <v>0.24763734040241248</v>
      </c>
      <c r="W15">
        <f>EXP(Table2[[#This Row],[lexp]])</f>
        <v>0.12808517790038418</v>
      </c>
      <c r="X15">
        <f>EXP(Table2[[#This Row],[lm_gdp]])</f>
        <v>0.22057651856734325</v>
      </c>
      <c r="Y15">
        <f>EXP(Table2[[#This Row],[lc_gdp]])</f>
        <v>0.1724566245539032</v>
      </c>
      <c r="Z15">
        <f>EXP(Table2[[#This Row],[lopen]])</f>
        <v>53.222183123557301</v>
      </c>
      <c r="AA15">
        <f>Table1[[#This Row],[mgdp]]+Table1[[#This Row],[cgdp]]</f>
        <v>0.39303314312124649</v>
      </c>
      <c r="AB15">
        <f>Table2[[#This Row],[lc_gdp]]+Table2[[#This Row],[lm_gdp]]</f>
        <v>-3.2691201473041094</v>
      </c>
    </row>
    <row r="16" spans="1:28">
      <c r="A16" s="4" t="s">
        <v>29</v>
      </c>
      <c r="B16" s="1">
        <v>12.844572326600895</v>
      </c>
      <c r="C16" s="1">
        <v>15.381641606300935</v>
      </c>
      <c r="D16" s="1">
        <v>2.4448944401506685</v>
      </c>
      <c r="E16" s="1">
        <v>13.580847157246794</v>
      </c>
      <c r="F16" s="1">
        <v>1.8474262079290675</v>
      </c>
      <c r="G16" s="1">
        <v>-1.3570275157542055</v>
      </c>
      <c r="H16" s="1">
        <v>3.8220982979001592</v>
      </c>
      <c r="I16" s="1">
        <v>-2.066032877211367</v>
      </c>
      <c r="J16" s="1">
        <v>-1.4165865795310593</v>
      </c>
      <c r="K16" s="1">
        <v>-1.7765364849004024</v>
      </c>
      <c r="L16" s="1">
        <v>12.164260577715734</v>
      </c>
      <c r="M16" s="1">
        <v>11.804310672346391</v>
      </c>
      <c r="N16" s="1">
        <v>3.9791140472015445</v>
      </c>
      <c r="O16" s="1">
        <f>Table2[[#This Row],[lgdp]]- (0.0171*Table2[[#This Row],[lke]])-(0.7306 *Table2[[#This Row],[ll]]) - (0.0786*[lkk])</f>
        <v>10.365968062232586</v>
      </c>
      <c r="P16">
        <f>0.0171*Table2[[#This Row],[lke]]</f>
        <v>0.21964218678487532</v>
      </c>
      <c r="Q16">
        <f>0.0786*Table2[[#This Row],[lkk]]</f>
        <v>1.2089970302552535</v>
      </c>
      <c r="R16">
        <f>0.7306 *Table2[[#This Row],[ll]]</f>
        <v>1.7862398779740785</v>
      </c>
      <c r="S16">
        <f>Table2[[#This Row],[ltfp/Cons]]-10.35</f>
        <v>1.5968062232586178E-2</v>
      </c>
      <c r="T16">
        <f>EXP(Table1[[#This Row],[ltfp]])</f>
        <v>1.0160962330427086</v>
      </c>
      <c r="U16">
        <f>EXP(Table2[[#This Row],[lfin]])</f>
        <v>6.3434717164934078</v>
      </c>
      <c r="V16">
        <f>EXP(Table2[[#This Row],[ldiverse]])</f>
        <v>0.25742483207789602</v>
      </c>
      <c r="W16">
        <f>EXP(Table2[[#This Row],[lexp]])</f>
        <v>0.1266873704695152</v>
      </c>
      <c r="X16">
        <f>EXP(Table2[[#This Row],[lm_gdp]])</f>
        <v>0.24254049823162041</v>
      </c>
      <c r="Y16">
        <f>EXP(Table2[[#This Row],[lc_gdp]])</f>
        <v>0.16922324069308847</v>
      </c>
      <c r="Z16">
        <f>EXP(Table2[[#This Row],[lopen]])</f>
        <v>53.469641658141917</v>
      </c>
      <c r="AA16">
        <f>Table1[[#This Row],[mgdp]]+Table1[[#This Row],[cgdp]]</f>
        <v>0.41176373892470886</v>
      </c>
      <c r="AB16">
        <f>Table2[[#This Row],[lc_gdp]]+Table2[[#This Row],[lm_gdp]]</f>
        <v>-3.1931230644314619</v>
      </c>
    </row>
    <row r="17" spans="1:28">
      <c r="A17" s="3" t="s">
        <v>30</v>
      </c>
      <c r="B17" s="1">
        <v>12.910650486005093</v>
      </c>
      <c r="C17" s="1">
        <v>15.447719765705132</v>
      </c>
      <c r="D17" s="1">
        <v>2.4605492351791747</v>
      </c>
      <c r="E17" s="1">
        <v>13.603765545768978</v>
      </c>
      <c r="F17" s="1">
        <v>1.9331389780404882</v>
      </c>
      <c r="G17" s="1">
        <v>-1.3534131367976525</v>
      </c>
      <c r="H17" s="1">
        <v>3.8220982979001592</v>
      </c>
      <c r="I17" s="1">
        <v>-1.9796469777966359</v>
      </c>
      <c r="J17" s="1">
        <v>-1.3118235083994043</v>
      </c>
      <c r="K17" s="1">
        <v>-1.7536752269493787</v>
      </c>
      <c r="L17" s="1">
        <v>12.291942037369575</v>
      </c>
      <c r="M17" s="1">
        <v>11.8500903188196</v>
      </c>
      <c r="N17" s="1">
        <v>4.0403317767573119</v>
      </c>
      <c r="O17" s="1">
        <f>Table2[[#This Row],[lgdp]]- (0.0171*Table2[[#This Row],[lke]])-(0.7306 *Table2[[#This Row],[ll]]) - (0.0786*[lkk])</f>
        <v>10.371125377651962</v>
      </c>
      <c r="P17">
        <f>0.0171*Table2[[#This Row],[lke]]</f>
        <v>0.2207721233106871</v>
      </c>
      <c r="Q17">
        <f>0.0786*Table2[[#This Row],[lkk]]</f>
        <v>1.2141907735844235</v>
      </c>
      <c r="R17">
        <f>0.7306 *Table2[[#This Row],[ll]]</f>
        <v>1.7976772712219051</v>
      </c>
      <c r="S17">
        <f>Table2[[#This Row],[ltfp/Cons]]-10.35</f>
        <v>2.1125377651962651E-2</v>
      </c>
      <c r="T17">
        <f>EXP(Table1[[#This Row],[ltfp]])</f>
        <v>1.0213500980874093</v>
      </c>
      <c r="U17">
        <f>EXP(Table2[[#This Row],[lfin]])</f>
        <v>6.9111702402844868</v>
      </c>
      <c r="V17">
        <f>EXP(Table2[[#This Row],[ldiverse]])</f>
        <v>0.25835694646642698</v>
      </c>
      <c r="W17">
        <f>EXP(Table2[[#This Row],[lexp]])</f>
        <v>0.13811798742169457</v>
      </c>
      <c r="X17">
        <f>EXP(Table2[[#This Row],[lm_gdp]])</f>
        <v>0.26932848557350675</v>
      </c>
      <c r="Y17">
        <f>EXP(Table2[[#This Row],[lc_gdp]])</f>
        <v>0.17313645694173418</v>
      </c>
      <c r="Z17">
        <f>EXP(Table2[[#This Row],[lopen]])</f>
        <v>56.845199593163883</v>
      </c>
      <c r="AA17">
        <f>Table1[[#This Row],[mgdp]]+Table1[[#This Row],[cgdp]]</f>
        <v>0.44246494251524093</v>
      </c>
      <c r="AB17">
        <f>Table2[[#This Row],[lc_gdp]]+Table2[[#This Row],[lm_gdp]]</f>
        <v>-3.065498735348783</v>
      </c>
    </row>
    <row r="18" spans="1:28">
      <c r="A18" s="4" t="s">
        <v>31</v>
      </c>
      <c r="B18" s="1">
        <v>12.998302277039608</v>
      </c>
      <c r="C18" s="1">
        <v>15.469530001708002</v>
      </c>
      <c r="D18" s="1">
        <v>2.4945434001268025</v>
      </c>
      <c r="E18" s="1">
        <v>13.60030665406709</v>
      </c>
      <c r="F18" s="1">
        <v>1.6348432556980173</v>
      </c>
      <c r="G18" s="1">
        <v>-1.3978855292903845</v>
      </c>
      <c r="H18" s="1">
        <v>3.8670256394974101</v>
      </c>
      <c r="I18" s="1">
        <v>-2.1208698747838</v>
      </c>
      <c r="J18" s="1">
        <v>-1.2087258676326709</v>
      </c>
      <c r="K18" s="1">
        <v>-1.6644757187691197</v>
      </c>
      <c r="L18" s="1">
        <v>12.391580786434419</v>
      </c>
      <c r="M18" s="1">
        <v>11.93583093529797</v>
      </c>
      <c r="N18" s="1">
        <v>4.0270727724812225</v>
      </c>
      <c r="O18" s="1">
        <f>Table2[[#This Row],[lgdp]]- (0.0171*Table2[[#This Row],[lke]])-(0.7306 *Table2[[#This Row],[ll]]) - (0.0786*[lkk])</f>
        <v>10.339617218862823</v>
      </c>
      <c r="P18">
        <f>0.0171*Table2[[#This Row],[lke]]</f>
        <v>0.2222709689373773</v>
      </c>
      <c r="Q18">
        <f>0.0786*Table2[[#This Row],[lkk]]</f>
        <v>1.215905058134249</v>
      </c>
      <c r="R18">
        <f>0.7306 *Table2[[#This Row],[ll]]</f>
        <v>1.822513408132642</v>
      </c>
      <c r="S18">
        <f>Table2[[#This Row],[ltfp/Cons]]-10.35</f>
        <v>-1.0382781137176167E-2</v>
      </c>
      <c r="T18">
        <f>EXP(Table1[[#This Row],[ltfp]])</f>
        <v>0.98967093387043414</v>
      </c>
      <c r="U18">
        <f>EXP(Table2[[#This Row],[lfin]])</f>
        <v>5.1286540467228274</v>
      </c>
      <c r="V18">
        <f>EXP(Table2[[#This Row],[ldiverse]])</f>
        <v>0.24711893765352555</v>
      </c>
      <c r="W18">
        <f>EXP(Table2[[#This Row],[lexp]])</f>
        <v>0.11992726142428593</v>
      </c>
      <c r="X18">
        <f>EXP(Table2[[#This Row],[lm_gdp]])</f>
        <v>0.29857746438700511</v>
      </c>
      <c r="Y18">
        <f>EXP(Table2[[#This Row],[lc_gdp]])</f>
        <v>0.18928987309905912</v>
      </c>
      <c r="Z18">
        <f>EXP(Table2[[#This Row],[lopen]])</f>
        <v>56.096463564808978</v>
      </c>
      <c r="AA18">
        <f>Table1[[#This Row],[mgdp]]+Table1[[#This Row],[cgdp]]</f>
        <v>0.48786733748606426</v>
      </c>
      <c r="AB18">
        <f>Table2[[#This Row],[lc_gdp]]+Table2[[#This Row],[lm_gdp]]</f>
        <v>-2.8732015864017906</v>
      </c>
    </row>
    <row r="19" spans="1:28">
      <c r="A19" s="3" t="s">
        <v>32</v>
      </c>
      <c r="B19" s="1">
        <v>12.982659204505827</v>
      </c>
      <c r="C19" s="1">
        <v>15.453886929174221</v>
      </c>
      <c r="D19" s="1">
        <v>2.473589999028091</v>
      </c>
      <c r="E19" s="1">
        <v>13.610634141956076</v>
      </c>
      <c r="F19" s="1">
        <v>1.7019986547987844</v>
      </c>
      <c r="G19" s="1">
        <v>-1.421651388285661</v>
      </c>
      <c r="H19" s="1">
        <v>3.8670256394974101</v>
      </c>
      <c r="I19" s="1">
        <v>-1.8825468954132967</v>
      </c>
      <c r="J19" s="1">
        <v>-1.093026920273984</v>
      </c>
      <c r="K19" s="1">
        <v>-1.6633646093273076</v>
      </c>
      <c r="L19" s="1">
        <v>12.517607221682093</v>
      </c>
      <c r="M19" s="1">
        <v>11.94726953262877</v>
      </c>
      <c r="N19" s="1">
        <v>3.9594961610325479</v>
      </c>
      <c r="O19" s="1">
        <f>Table2[[#This Row],[lgdp]]- (0.0171*Table2[[#This Row],[lke]])-(0.7306 *Table2[[#This Row],[ll]]) - (0.0786*[lkk])</f>
        <v>10.36675030363601</v>
      </c>
      <c r="P19">
        <f>0.0171*Table2[[#This Row],[lke]]</f>
        <v>0.22200347239704965</v>
      </c>
      <c r="Q19">
        <f>0.0786*Table2[[#This Row],[lkk]]</f>
        <v>1.2146755126330939</v>
      </c>
      <c r="R19">
        <f>0.7306 *Table2[[#This Row],[ll]]</f>
        <v>1.8072048532899234</v>
      </c>
      <c r="S19">
        <f>Table2[[#This Row],[ltfp/Cons]]-10.35</f>
        <v>1.6750303636010599E-2</v>
      </c>
      <c r="T19">
        <f>EXP(Table1[[#This Row],[ltfp]])</f>
        <v>1.016891376542596</v>
      </c>
      <c r="U19">
        <f>EXP(Table2[[#This Row],[lfin]])</f>
        <v>5.4848988634101037</v>
      </c>
      <c r="V19">
        <f>EXP(Table2[[#This Row],[ldiverse]])</f>
        <v>0.24131518260682785</v>
      </c>
      <c r="W19">
        <f>EXP(Table2[[#This Row],[lexp]])</f>
        <v>0.15220196919783785</v>
      </c>
      <c r="X19">
        <f>EXP(Table2[[#This Row],[lm_gdp]])</f>
        <v>0.33520033188175974</v>
      </c>
      <c r="Y19">
        <f>EXP(Table2[[#This Row],[lc_gdp]])</f>
        <v>0.18950031175283646</v>
      </c>
      <c r="Z19">
        <f>EXP(Table2[[#This Row],[lopen]])</f>
        <v>52.43090256128275</v>
      </c>
      <c r="AA19">
        <f>Table1[[#This Row],[mgdp]]+Table1[[#This Row],[cgdp]]</f>
        <v>0.52470064363459623</v>
      </c>
      <c r="AB19">
        <f>Table2[[#This Row],[lc_gdp]]+Table2[[#This Row],[lm_gdp]]</f>
        <v>-2.7563915296012915</v>
      </c>
    </row>
    <row r="20" spans="1:28">
      <c r="A20" s="4" t="s">
        <v>33</v>
      </c>
      <c r="B20" s="1">
        <v>13.08277823005586</v>
      </c>
      <c r="C20" s="1">
        <v>15.554005954724252</v>
      </c>
      <c r="D20" s="1">
        <v>2.5015044821778321</v>
      </c>
      <c r="E20" s="1">
        <v>13.625787275861251</v>
      </c>
      <c r="F20" s="1">
        <v>1.9903419778816906</v>
      </c>
      <c r="G20" s="1">
        <v>-1.380047047326636</v>
      </c>
      <c r="H20" s="1">
        <v>3.8670256394974101</v>
      </c>
      <c r="I20" s="1">
        <v>-1.9966345565333801</v>
      </c>
      <c r="J20" s="1">
        <v>-0.96308313588784911</v>
      </c>
      <c r="K20" s="1">
        <v>-1.6614486688801511</v>
      </c>
      <c r="L20" s="1">
        <v>12.662704139973403</v>
      </c>
      <c r="M20" s="1">
        <v>11.9643386069811</v>
      </c>
      <c r="N20" s="1">
        <v>4.1015780333772325</v>
      </c>
      <c r="O20" s="1">
        <f>Table2[[#This Row],[lgdp]]- (0.0171*Table2[[#This Row],[lke]])-(0.7306 *Table2[[#This Row],[ll]]) - (0.0786*[lkk])</f>
        <v>10.351927725406846</v>
      </c>
      <c r="P20">
        <f>0.0171*Table2[[#This Row],[lke]]</f>
        <v>0.22371550773395521</v>
      </c>
      <c r="Q20">
        <f>0.0786*Table2[[#This Row],[lkk]]</f>
        <v>1.2225448680413262</v>
      </c>
      <c r="R20">
        <f>0.7306 *Table2[[#This Row],[ll]]</f>
        <v>1.8275991746791242</v>
      </c>
      <c r="S20">
        <f>Table2[[#This Row],[ltfp/Cons]]-10.35</f>
        <v>1.9277254068459371E-3</v>
      </c>
      <c r="T20">
        <f>EXP(Table1[[#This Row],[ltfp]])</f>
        <v>1.0019295846639884</v>
      </c>
      <c r="U20">
        <f>EXP(Table2[[#This Row],[lfin]])</f>
        <v>7.3180359408695139</v>
      </c>
      <c r="V20">
        <f>EXP(Table2[[#This Row],[ldiverse]])</f>
        <v>0.2515667172398201</v>
      </c>
      <c r="W20">
        <f>EXP(Table2[[#This Row],[lexp]])</f>
        <v>0.13579151375978779</v>
      </c>
      <c r="X20">
        <f>EXP(Table2[[#This Row],[lm_gdp]])</f>
        <v>0.38171419314593541</v>
      </c>
      <c r="Y20">
        <f>EXP(Table2[[#This Row],[lc_gdp]])</f>
        <v>0.1898637310986136</v>
      </c>
      <c r="Z20">
        <f>EXP(Table2[[#This Row],[lopen]])</f>
        <v>60.435581754087359</v>
      </c>
      <c r="AA20">
        <f>Table1[[#This Row],[mgdp]]+Table1[[#This Row],[cgdp]]</f>
        <v>0.57157792424454901</v>
      </c>
      <c r="AB20">
        <f>Table2[[#This Row],[lc_gdp]]+Table2[[#This Row],[lm_gdp]]</f>
        <v>-2.624531804768</v>
      </c>
    </row>
    <row r="21" spans="1:28">
      <c r="A21" s="3" t="s">
        <v>34</v>
      </c>
      <c r="B21" s="1">
        <v>13.140662046929021</v>
      </c>
      <c r="C21" s="1">
        <v>15.611889771597413</v>
      </c>
      <c r="D21" s="1">
        <v>2.514931379067388</v>
      </c>
      <c r="E21" s="1">
        <v>13.651528205243714</v>
      </c>
      <c r="F21" s="1">
        <v>1.9411056403658529</v>
      </c>
      <c r="G21" s="1">
        <v>-1.3032107761109588</v>
      </c>
      <c r="H21" s="1">
        <v>3.8670256394974101</v>
      </c>
      <c r="I21" s="1">
        <v>-1.8631047937383887</v>
      </c>
      <c r="J21" s="1">
        <v>-0.91620767268029402</v>
      </c>
      <c r="K21" s="1">
        <v>-1.6700689406983378</v>
      </c>
      <c r="L21" s="1">
        <v>12.735320532563419</v>
      </c>
      <c r="M21" s="1">
        <v>11.981459264545375</v>
      </c>
      <c r="N21" s="1">
        <v>4.0572181179725018</v>
      </c>
      <c r="O21" s="1">
        <f>Table2[[#This Row],[lgdp]]- (0.0171*Table2[[#This Row],[lke]])-(0.7306 *Table2[[#This Row],[ll]]) - (0.0786*[lkk])</f>
        <v>10.362319482647038</v>
      </c>
      <c r="P21">
        <f>0.0171*Table2[[#This Row],[lke]]</f>
        <v>0.22470532100248627</v>
      </c>
      <c r="Q21">
        <f>0.0786*Table2[[#This Row],[lkk]]</f>
        <v>1.2270945360475567</v>
      </c>
      <c r="R21">
        <f>0.7306 *Table2[[#This Row],[ll]]</f>
        <v>1.8374088655466336</v>
      </c>
      <c r="S21">
        <f>Table2[[#This Row],[ltfp/Cons]]-10.35</f>
        <v>1.2319482647038527E-2</v>
      </c>
      <c r="T21">
        <f>EXP(Table1[[#This Row],[ltfp]])</f>
        <v>1.0123956800561051</v>
      </c>
      <c r="U21">
        <f>EXP(Table2[[#This Row],[lfin]])</f>
        <v>6.9664491015042316</v>
      </c>
      <c r="V21">
        <f>EXP(Table2[[#This Row],[ldiverse]])</f>
        <v>0.27165815773766328</v>
      </c>
      <c r="W21">
        <f>EXP(Table2[[#This Row],[lexp]])</f>
        <v>0.15519004850622733</v>
      </c>
      <c r="X21">
        <f>EXP(Table2[[#This Row],[lm_gdp]])</f>
        <v>0.40003322505734856</v>
      </c>
      <c r="Y21">
        <f>EXP(Table2[[#This Row],[lc_gdp]])</f>
        <v>0.18823408820192353</v>
      </c>
      <c r="Z21">
        <f>EXP(Table2[[#This Row],[lopen]])</f>
        <v>57.813257504798194</v>
      </c>
      <c r="AA21">
        <f>Table1[[#This Row],[mgdp]]+Table1[[#This Row],[cgdp]]</f>
        <v>0.58826731325927206</v>
      </c>
      <c r="AB21">
        <f>Table2[[#This Row],[lc_gdp]]+Table2[[#This Row],[lm_gdp]]</f>
        <v>-2.5862766133786317</v>
      </c>
    </row>
    <row r="22" spans="1:28">
      <c r="A22" s="4" t="s">
        <v>35</v>
      </c>
      <c r="B22" s="1">
        <v>12.992226442938485</v>
      </c>
      <c r="C22" s="1">
        <v>15.637191733236548</v>
      </c>
      <c r="D22" s="1">
        <v>2.5464093173819422</v>
      </c>
      <c r="E22" s="1">
        <v>13.646867028985287</v>
      </c>
      <c r="F22" s="1">
        <v>2.0100791894035348</v>
      </c>
      <c r="G22" s="1">
        <v>-1.3136039557405335</v>
      </c>
      <c r="H22" s="1">
        <v>3.9219733362813143</v>
      </c>
      <c r="I22" s="1">
        <v>-1.880754667674948</v>
      </c>
      <c r="J22" s="1">
        <v>-0.86181303851473345</v>
      </c>
      <c r="K22" s="1">
        <v>-1.470454940873541</v>
      </c>
      <c r="L22" s="1">
        <v>12.785053990470555</v>
      </c>
      <c r="M22" s="1">
        <v>12.176412088111746</v>
      </c>
      <c r="N22" s="1">
        <v>3.9953731208728565</v>
      </c>
      <c r="O22" s="1">
        <f>Table2[[#This Row],[lgdp]]- (0.0171*Table2[[#This Row],[lke]])-(0.7306 *Table2[[#This Row],[ll]]) - (0.0786*[lkk])</f>
        <v>10.335210039299401</v>
      </c>
      <c r="P22">
        <f>0.0171*Table2[[#This Row],[lke]]</f>
        <v>0.22216707217424808</v>
      </c>
      <c r="Q22">
        <f>0.0786*Table2[[#This Row],[lkk]]</f>
        <v>1.2290832702323928</v>
      </c>
      <c r="R22">
        <f>0.7306 *Table2[[#This Row],[ll]]</f>
        <v>1.8604066472792471</v>
      </c>
      <c r="S22">
        <f>Table2[[#This Row],[ltfp/Cons]]-10.35</f>
        <v>-1.478996070059857E-2</v>
      </c>
      <c r="T22">
        <f>EXP(Table1[[#This Row],[ltfp]])</f>
        <v>0.9853188735560594</v>
      </c>
      <c r="U22">
        <f>EXP(Table2[[#This Row],[lfin]])</f>
        <v>7.4639083863700257</v>
      </c>
      <c r="V22">
        <f>EXP(Table2[[#This Row],[ldiverse]])</f>
        <v>0.26884938701891248</v>
      </c>
      <c r="W22">
        <f>EXP(Table2[[#This Row],[lexp]])</f>
        <v>0.152474994377434</v>
      </c>
      <c r="X22">
        <f>EXP(Table2[[#This Row],[lm_gdp]])</f>
        <v>0.42239556823427754</v>
      </c>
      <c r="Y22">
        <f>EXP(Table2[[#This Row],[lc_gdp]])</f>
        <v>0.22982090647601239</v>
      </c>
      <c r="Z22">
        <f>EXP(Table2[[#This Row],[lopen]])</f>
        <v>54.346114510955118</v>
      </c>
      <c r="AA22">
        <f>Table1[[#This Row],[mgdp]]+Table1[[#This Row],[cgdp]]</f>
        <v>0.65221647471028987</v>
      </c>
      <c r="AB22">
        <f>Table2[[#This Row],[lc_gdp]]+Table2[[#This Row],[lm_gdp]]</f>
        <v>-2.3322679793882743</v>
      </c>
    </row>
    <row r="23" spans="1:28">
      <c r="A23" s="3" t="s">
        <v>36</v>
      </c>
      <c r="B23" s="1">
        <v>13.030071072732261</v>
      </c>
      <c r="C23" s="1">
        <v>15.675036363030323</v>
      </c>
      <c r="D23" s="1">
        <v>2.5403875634294288</v>
      </c>
      <c r="E23" s="1">
        <v>13.650660678618356</v>
      </c>
      <c r="F23" s="1">
        <v>1.828374533177834</v>
      </c>
      <c r="G23" s="1">
        <v>-1.4596659144857376</v>
      </c>
      <c r="H23" s="1">
        <v>3.9219733362813143</v>
      </c>
      <c r="I23" s="1">
        <v>-1.9904896631457001</v>
      </c>
      <c r="J23" s="1">
        <v>-0.82998905253490929</v>
      </c>
      <c r="K23" s="1">
        <v>-1.2570840947276034</v>
      </c>
      <c r="L23" s="1">
        <v>12.820671626083447</v>
      </c>
      <c r="M23" s="1">
        <v>12.393576583890754</v>
      </c>
      <c r="N23" s="1">
        <v>4.1758672695530477</v>
      </c>
      <c r="O23" s="1">
        <f>Table2[[#This Row],[lgdp]]- (0.0171*Table2[[#This Row],[lke]])-(0.7306 *Table2[[#This Row],[ll]]) - (0.0786*[lkk])</f>
        <v>10.339781451298911</v>
      </c>
      <c r="P23">
        <f>0.0171*Table2[[#This Row],[lke]]</f>
        <v>0.22281421534372167</v>
      </c>
      <c r="Q23">
        <f>0.0786*Table2[[#This Row],[lkk]]</f>
        <v>1.2320578581341834</v>
      </c>
      <c r="R23">
        <f>0.7306 *Table2[[#This Row],[ll]]</f>
        <v>1.8560071538415408</v>
      </c>
      <c r="S23">
        <f>Table2[[#This Row],[ltfp/Cons]]-10.35</f>
        <v>-1.0218548701088181E-2</v>
      </c>
      <c r="T23">
        <f>EXP(Table1[[#This Row],[ltfp]])</f>
        <v>0.98983348328640708</v>
      </c>
      <c r="U23">
        <f>EXP(Table2[[#This Row],[lfin]])</f>
        <v>6.2237619135359248</v>
      </c>
      <c r="V23">
        <f>EXP(Table2[[#This Row],[ldiverse]])</f>
        <v>0.23231387446678456</v>
      </c>
      <c r="W23">
        <f>EXP(Table2[[#This Row],[lexp]])</f>
        <v>0.13662850711855373</v>
      </c>
      <c r="X23">
        <f>EXP(Table2[[#This Row],[lm_gdp]])</f>
        <v>0.43605405998200514</v>
      </c>
      <c r="Y23">
        <f>EXP(Table2[[#This Row],[lc_gdp]])</f>
        <v>0.28448234182879906</v>
      </c>
      <c r="Z23">
        <f>EXP(Table2[[#This Row],[lopen]])</f>
        <v>65.096271200831112</v>
      </c>
      <c r="AA23">
        <f>Table1[[#This Row],[mgdp]]+Table1[[#This Row],[cgdp]]</f>
        <v>0.72053640181080425</v>
      </c>
      <c r="AB23">
        <f>Table2[[#This Row],[lc_gdp]]+Table2[[#This Row],[lm_gdp]]</f>
        <v>-2.0870731472625126</v>
      </c>
    </row>
    <row r="24" spans="1:28">
      <c r="A24" s="4" t="s">
        <v>37</v>
      </c>
      <c r="B24" s="1">
        <v>13.10319052741526</v>
      </c>
      <c r="C24" s="1">
        <v>15.748155817713323</v>
      </c>
      <c r="D24" s="1">
        <v>2.5526033037701263</v>
      </c>
      <c r="E24" s="1">
        <v>13.667344600573145</v>
      </c>
      <c r="F24" s="1">
        <v>1.925226838364908</v>
      </c>
      <c r="G24" s="1">
        <v>-1.4710198736438367</v>
      </c>
      <c r="H24" s="1">
        <v>3.9219733362813143</v>
      </c>
      <c r="I24" s="1">
        <v>-1.8437905594879127</v>
      </c>
      <c r="J24" s="1">
        <v>-0.78998702134015997</v>
      </c>
      <c r="K24" s="1">
        <v>-1.2364857536174851</v>
      </c>
      <c r="L24" s="1">
        <v>12.877357579232983</v>
      </c>
      <c r="M24" s="1">
        <v>12.430858846955658</v>
      </c>
      <c r="N24" s="1">
        <v>4.0099502490082095</v>
      </c>
      <c r="O24" s="1">
        <f>Table2[[#This Row],[lgdp]]- (0.0171*Table2[[#This Row],[lke]])-(0.7306 *Table2[[#This Row],[ll]]) - (0.0786*[lkk])</f>
        <v>10.340543021547621</v>
      </c>
      <c r="P24">
        <f>0.0171*Table2[[#This Row],[lke]]</f>
        <v>0.22406455801880096</v>
      </c>
      <c r="Q24">
        <f>0.0786*Table2[[#This Row],[lkk]]</f>
        <v>1.2378050472722673</v>
      </c>
      <c r="R24">
        <f>0.7306 *Table2[[#This Row],[ll]]</f>
        <v>1.8649319737344543</v>
      </c>
      <c r="S24">
        <f>Table2[[#This Row],[ltfp/Cons]]-10.35</f>
        <v>-9.4569784523788059E-3</v>
      </c>
      <c r="T24">
        <f>EXP(Table1[[#This Row],[ltfp]])</f>
        <v>0.99058759813772357</v>
      </c>
      <c r="U24">
        <f>EXP(Table2[[#This Row],[lfin]])</f>
        <v>6.8567038529951327</v>
      </c>
      <c r="V24">
        <f>EXP(Table2[[#This Row],[ldiverse]])</f>
        <v>0.22969110978130022</v>
      </c>
      <c r="W24">
        <f>EXP(Table2[[#This Row],[lexp]])</f>
        <v>0.15821655873675616</v>
      </c>
      <c r="X24">
        <f>EXP(Table2[[#This Row],[lm_gdp]])</f>
        <v>0.45385068561779823</v>
      </c>
      <c r="Y24">
        <f>EXP(Table2[[#This Row],[lc_gdp]])</f>
        <v>0.29040297441226132</v>
      </c>
      <c r="Z24">
        <f>EXP(Table2[[#This Row],[lopen]])</f>
        <v>55.144127020206703</v>
      </c>
      <c r="AA24">
        <f>Table1[[#This Row],[mgdp]]+Table1[[#This Row],[cgdp]]</f>
        <v>0.74425366003005955</v>
      </c>
      <c r="AB24">
        <f>Table2[[#This Row],[lc_gdp]]+Table2[[#This Row],[lm_gdp]]</f>
        <v>-2.0264727749576452</v>
      </c>
    </row>
    <row r="25" spans="1:28">
      <c r="A25" s="3" t="s">
        <v>38</v>
      </c>
      <c r="B25" s="1">
        <v>13.176082833453895</v>
      </c>
      <c r="C25" s="1">
        <v>15.821048123751959</v>
      </c>
      <c r="D25" s="1">
        <v>2.564465832890062</v>
      </c>
      <c r="E25" s="1">
        <v>13.694220504904962</v>
      </c>
      <c r="F25" s="1">
        <v>2.2821556667197274</v>
      </c>
      <c r="G25" s="1">
        <v>-1.3798954041734526</v>
      </c>
      <c r="H25" s="1">
        <v>3.9219733362813143</v>
      </c>
      <c r="I25" s="1">
        <v>-1.8888467937555349</v>
      </c>
      <c r="J25" s="1">
        <v>-0.73007941843128155</v>
      </c>
      <c r="K25" s="1">
        <v>-1.1735305689018105</v>
      </c>
      <c r="L25" s="1">
        <v>12.964141086473679</v>
      </c>
      <c r="M25" s="1">
        <v>12.520689936003151</v>
      </c>
      <c r="N25" s="1">
        <v>4.0178348669261217</v>
      </c>
      <c r="O25" s="1">
        <f>Table2[[#This Row],[lgdp]]- (0.0171*Table2[[#This Row],[lke]])-(0.7306 *Table2[[#This Row],[ll]]) - (0.0786*[lkk])</f>
        <v>10.351776368416516</v>
      </c>
      <c r="P25">
        <f>0.0171*Table2[[#This Row],[lke]]</f>
        <v>0.22531101645206161</v>
      </c>
      <c r="Q25">
        <f>0.0786*Table2[[#This Row],[lkk]]</f>
        <v>1.2435343825269041</v>
      </c>
      <c r="R25">
        <f>0.7306 *Table2[[#This Row],[ll]]</f>
        <v>1.8735987375094794</v>
      </c>
      <c r="S25">
        <f>Table2[[#This Row],[ltfp/Cons]]-10.35</f>
        <v>1.7763684165164051E-3</v>
      </c>
      <c r="T25">
        <f>EXP(Table1[[#This Row],[ltfp]])</f>
        <v>1.0017779470935242</v>
      </c>
      <c r="U25">
        <f>EXP(Table2[[#This Row],[lfin]])</f>
        <v>9.7977784060716164</v>
      </c>
      <c r="V25">
        <f>EXP(Table2[[#This Row],[ldiverse]])</f>
        <v>0.25160486850267416</v>
      </c>
      <c r="W25">
        <f>EXP(Table2[[#This Row],[lexp]])</f>
        <v>0.15124612628234868</v>
      </c>
      <c r="X25">
        <f>EXP(Table2[[#This Row],[lm_gdp]])</f>
        <v>0.48187071915391799</v>
      </c>
      <c r="Y25">
        <f>EXP(Table2[[#This Row],[lc_gdp]])</f>
        <v>0.30927310146910564</v>
      </c>
      <c r="Z25">
        <f>EXP(Table2[[#This Row],[lopen]])</f>
        <v>55.580635984000494</v>
      </c>
      <c r="AA25">
        <f>Table1[[#This Row],[mgdp]]+Table1[[#This Row],[cgdp]]</f>
        <v>0.79114382062302369</v>
      </c>
      <c r="AB25">
        <f>Table2[[#This Row],[lc_gdp]]+Table2[[#This Row],[lm_gdp]]</f>
        <v>-1.9036099873330921</v>
      </c>
    </row>
    <row r="26" spans="1:28">
      <c r="A26" s="4" t="s">
        <v>39</v>
      </c>
      <c r="B26" s="1">
        <v>13.005039298690644</v>
      </c>
      <c r="C26" s="1">
        <v>15.890040644058445</v>
      </c>
      <c r="D26" s="1">
        <v>2.6039481525016908</v>
      </c>
      <c r="E26" s="1">
        <v>13.709508725595729</v>
      </c>
      <c r="F26" s="1">
        <v>1.9465899804652538</v>
      </c>
      <c r="G26" s="1">
        <v>-1.3169661994369513</v>
      </c>
      <c r="H26" s="1">
        <v>3.9945242269398897</v>
      </c>
      <c r="I26" s="1">
        <v>-1.9595893499015018</v>
      </c>
      <c r="J26" s="1">
        <v>-0.76573388139624732</v>
      </c>
      <c r="K26" s="1">
        <v>-1.0919160069790366</v>
      </c>
      <c r="L26" s="1">
        <v>12.943774844199481</v>
      </c>
      <c r="M26" s="1">
        <v>12.617592718616692</v>
      </c>
      <c r="N26" s="1">
        <v>4.1628410639937501</v>
      </c>
      <c r="O26" s="1">
        <f>Table2[[#This Row],[lgdp]]- (0.0171*Table2[[#This Row],[lke]])-(0.7306 *Table2[[#This Row],[ll]]) - (0.0786*[lkk])</f>
        <v>10.33572083874739</v>
      </c>
      <c r="P26">
        <f>0.0171*Table2[[#This Row],[lke]]</f>
        <v>0.22238617200761002</v>
      </c>
      <c r="Q26">
        <f>0.0786*Table2[[#This Row],[lkk]]</f>
        <v>1.2489571946229938</v>
      </c>
      <c r="R26">
        <f>0.7306 *Table2[[#This Row],[ll]]</f>
        <v>1.9024445202177354</v>
      </c>
      <c r="S26">
        <f>Table2[[#This Row],[ltfp/Cons]]-10.35</f>
        <v>-1.427916125260964E-2</v>
      </c>
      <c r="T26">
        <f>EXP(Table1[[#This Row],[ltfp]])</f>
        <v>0.98582230245742131</v>
      </c>
      <c r="U26">
        <f>EXP(Table2[[#This Row],[lfin]])</f>
        <v>7.0047604378338209</v>
      </c>
      <c r="V26">
        <f>EXP(Table2[[#This Row],[ldiverse]])</f>
        <v>0.26794696778893617</v>
      </c>
      <c r="W26">
        <f>EXP(Table2[[#This Row],[lexp]])</f>
        <v>0.14091627632382092</v>
      </c>
      <c r="X26">
        <f>EXP(Table2[[#This Row],[lm_gdp]])</f>
        <v>0.46499255633889724</v>
      </c>
      <c r="Y26">
        <f>EXP(Table2[[#This Row],[lc_gdp]])</f>
        <v>0.33557291730364913</v>
      </c>
      <c r="Z26">
        <f>EXP(Table2[[#This Row],[lopen]])</f>
        <v>64.253812722156312</v>
      </c>
      <c r="AA26">
        <f>Table1[[#This Row],[mgdp]]+Table1[[#This Row],[cgdp]]</f>
        <v>0.80056547364254638</v>
      </c>
      <c r="AB26">
        <f>Table2[[#This Row],[lc_gdp]]+Table2[[#This Row],[lm_gdp]]</f>
        <v>-1.8576498883752839</v>
      </c>
    </row>
    <row r="27" spans="1:28">
      <c r="A27" s="3" t="s">
        <v>40</v>
      </c>
      <c r="B27" s="1">
        <v>13.041936566942468</v>
      </c>
      <c r="C27" s="1">
        <v>15.926937912310271</v>
      </c>
      <c r="D27" s="1">
        <v>2.6039789280878942</v>
      </c>
      <c r="E27" s="1">
        <v>13.719713059439467</v>
      </c>
      <c r="F27" s="1">
        <v>1.9621459575104991</v>
      </c>
      <c r="G27" s="1">
        <v>-1.3366698584522465</v>
      </c>
      <c r="H27" s="1">
        <v>3.9945242269398897</v>
      </c>
      <c r="I27" s="1">
        <v>-2.0163220402307518</v>
      </c>
      <c r="J27" s="1">
        <v>-0.6941271377624908</v>
      </c>
      <c r="K27" s="1">
        <v>-1.0856541548190028</v>
      </c>
      <c r="L27" s="1">
        <v>13.025585921676976</v>
      </c>
      <c r="M27" s="1">
        <v>12.634058904620465</v>
      </c>
      <c r="N27" s="1">
        <v>3.9118812243068124</v>
      </c>
      <c r="O27" s="1">
        <f>Table2[[#This Row],[lgdp]]- (0.0171*Table2[[#This Row],[lke]])-(0.7306 *Table2[[#This Row],[ll]]) - (0.0786*[lkk])</f>
        <v>10.342371619376147</v>
      </c>
      <c r="P27">
        <f>0.0171*Table2[[#This Row],[lke]]</f>
        <v>0.22301711529471621</v>
      </c>
      <c r="Q27">
        <f>0.0786*Table2[[#This Row],[lkk]]</f>
        <v>1.2518573199075873</v>
      </c>
      <c r="R27">
        <f>0.7306 *Table2[[#This Row],[ll]]</f>
        <v>1.9024670048610155</v>
      </c>
      <c r="S27">
        <f>Table2[[#This Row],[ltfp/Cons]]-10.35</f>
        <v>-7.6283806238528484E-3</v>
      </c>
      <c r="T27">
        <f>EXP(Table1[[#This Row],[ltfp]])</f>
        <v>0.99240064162713681</v>
      </c>
      <c r="U27">
        <f>EXP(Table2[[#This Row],[lfin]])</f>
        <v>7.1145782777658946</v>
      </c>
      <c r="V27">
        <f>EXP(Table2[[#This Row],[ldiverse]])</f>
        <v>0.26271910524704173</v>
      </c>
      <c r="W27">
        <f>EXP(Table2[[#This Row],[lexp]])</f>
        <v>0.1331442648858524</v>
      </c>
      <c r="X27">
        <f>EXP(Table2[[#This Row],[lm_gdp]])</f>
        <v>0.49951026139935378</v>
      </c>
      <c r="Y27">
        <f>EXP(Table2[[#This Row],[lc_gdp]])</f>
        <v>0.33768081809457567</v>
      </c>
      <c r="Z27">
        <f>EXP(Table2[[#This Row],[lopen]])</f>
        <v>49.992911446456723</v>
      </c>
      <c r="AA27">
        <f>Table1[[#This Row],[mgdp]]+Table1[[#This Row],[cgdp]]</f>
        <v>0.83719107949392946</v>
      </c>
      <c r="AB27">
        <f>Table2[[#This Row],[lc_gdp]]+Table2[[#This Row],[lm_gdp]]</f>
        <v>-1.7797812925814935</v>
      </c>
    </row>
    <row r="28" spans="1:28">
      <c r="A28" s="4" t="s">
        <v>41</v>
      </c>
      <c r="B28" s="1">
        <v>13.097170530016424</v>
      </c>
      <c r="C28" s="1">
        <v>15.982171875384225</v>
      </c>
      <c r="D28" s="1">
        <v>2.6039976445076878</v>
      </c>
      <c r="E28" s="1">
        <v>13.731616861408998</v>
      </c>
      <c r="F28" s="1">
        <v>2.0397516554670925</v>
      </c>
      <c r="G28" s="1">
        <v>-1.4100538576544071</v>
      </c>
      <c r="H28" s="1">
        <v>3.9945242269398897</v>
      </c>
      <c r="I28" s="1">
        <v>-1.8967613811616499</v>
      </c>
      <c r="J28" s="1">
        <v>-0.61637880894725872</v>
      </c>
      <c r="K28" s="1">
        <v>-1.0792859136651336</v>
      </c>
      <c r="L28" s="1">
        <v>13.11523805246174</v>
      </c>
      <c r="M28" s="1">
        <v>12.652330947743865</v>
      </c>
      <c r="N28" s="1">
        <v>3.9546910009846705</v>
      </c>
      <c r="O28" s="1">
        <f>Table2[[#This Row],[lgdp]]- (0.0171*Table2[[#This Row],[lke]])-(0.7306 *Table2[[#This Row],[ll]]) - (0.0786*[lkk])</f>
        <v>10.348975856863198</v>
      </c>
      <c r="P28">
        <f>0.0171*Table2[[#This Row],[lke]]</f>
        <v>0.22396161606328086</v>
      </c>
      <c r="Q28">
        <f>0.0786*Table2[[#This Row],[lkk]]</f>
        <v>1.2561987094052001</v>
      </c>
      <c r="R28">
        <f>0.7306 *Table2[[#This Row],[ll]]</f>
        <v>1.9024806790773168</v>
      </c>
      <c r="S28">
        <f>Table2[[#This Row],[ltfp/Cons]]-10.35</f>
        <v>-1.0241431368012144E-3</v>
      </c>
      <c r="T28">
        <f>EXP(Table1[[#This Row],[ltfp]])</f>
        <v>0.99897638111879494</v>
      </c>
      <c r="U28">
        <f>EXP(Table2[[#This Row],[lfin]])</f>
        <v>7.6886995152692847</v>
      </c>
      <c r="V28">
        <f>EXP(Table2[[#This Row],[ldiverse]])</f>
        <v>0.24413013452294757</v>
      </c>
      <c r="W28">
        <f>EXP(Table2[[#This Row],[lexp]])</f>
        <v>0.15005380020453501</v>
      </c>
      <c r="X28">
        <f>EXP(Table2[[#This Row],[lm_gdp]])</f>
        <v>0.53989596847951504</v>
      </c>
      <c r="Y28">
        <f>EXP(Table2[[#This Row],[lc_gdp]])</f>
        <v>0.33983811277295223</v>
      </c>
      <c r="Z28">
        <f>EXP(Table2[[#This Row],[lopen]])</f>
        <v>52.179568017974411</v>
      </c>
      <c r="AA28">
        <f>Table1[[#This Row],[mgdp]]+Table1[[#This Row],[cgdp]]</f>
        <v>0.87973408125246721</v>
      </c>
      <c r="AB28">
        <f>Table2[[#This Row],[lc_gdp]]+Table2[[#This Row],[lm_gdp]]</f>
        <v>-1.6956647226123924</v>
      </c>
    </row>
    <row r="29" spans="1:28">
      <c r="A29" s="3" t="s">
        <v>42</v>
      </c>
      <c r="B29" s="1">
        <v>13.138617362964677</v>
      </c>
      <c r="C29" s="1">
        <v>16.023618708332478</v>
      </c>
      <c r="D29" s="1">
        <v>2.6042239153190119</v>
      </c>
      <c r="E29" s="1">
        <v>13.739955847481465</v>
      </c>
      <c r="F29" s="1">
        <v>2.4483304555832484</v>
      </c>
      <c r="G29" s="1">
        <v>-1.4376833224108936</v>
      </c>
      <c r="H29" s="1">
        <v>3.9945242269398897</v>
      </c>
      <c r="I29" s="1">
        <v>-1.9957712914549737</v>
      </c>
      <c r="J29" s="1">
        <v>-0.55366976351444308</v>
      </c>
      <c r="K29" s="1">
        <v>-1.0903743551038545</v>
      </c>
      <c r="L29" s="1">
        <v>13.186286083967021</v>
      </c>
      <c r="M29" s="1">
        <v>12.64958149237761</v>
      </c>
      <c r="N29" s="1">
        <v>4.1425158627475254</v>
      </c>
      <c r="O29" s="1">
        <f>Table2[[#This Row],[lgdp]]- (0.0171*Table2[[#This Row],[lke]])-(0.7306 *Table2[[#This Row],[ll]]) - (0.0786*[lkk])</f>
        <v>10.353183067567766</v>
      </c>
      <c r="P29">
        <f>0.0171*Table2[[#This Row],[lke]]</f>
        <v>0.22467035690669598</v>
      </c>
      <c r="Q29">
        <f>0.0786*Table2[[#This Row],[lkk]]</f>
        <v>1.2594564304749327</v>
      </c>
      <c r="R29">
        <f>0.7306 *Table2[[#This Row],[ll]]</f>
        <v>1.9026459925320702</v>
      </c>
      <c r="S29">
        <f>Table2[[#This Row],[ltfp/Cons]]-10.35</f>
        <v>3.1830675677664289E-3</v>
      </c>
      <c r="T29">
        <f>EXP(Table1[[#This Row],[ltfp]])</f>
        <v>1.0031881389067141</v>
      </c>
      <c r="U29">
        <f>EXP(Table2[[#This Row],[lfin]])</f>
        <v>11.569015601229248</v>
      </c>
      <c r="V29">
        <f>EXP(Table2[[#This Row],[ldiverse]])</f>
        <v>0.23747728019721395</v>
      </c>
      <c r="W29">
        <f>EXP(Table2[[#This Row],[lexp]])</f>
        <v>0.13590878844384721</v>
      </c>
      <c r="X29">
        <f>EXP(Table2[[#This Row],[lm_gdp]])</f>
        <v>0.57483642120770595</v>
      </c>
      <c r="Y29">
        <f>EXP(Table2[[#This Row],[lc_gdp]])</f>
        <v>0.33609065290235751</v>
      </c>
      <c r="Z29">
        <f>EXP(Table2[[#This Row],[lopen]])</f>
        <v>62.961023652193823</v>
      </c>
      <c r="AA29">
        <f>Table1[[#This Row],[mgdp]]+Table1[[#This Row],[cgdp]]</f>
        <v>0.91092707411006346</v>
      </c>
      <c r="AB29">
        <f>Table2[[#This Row],[lc_gdp]]+Table2[[#This Row],[lm_gdp]]</f>
        <v>-1.6440441186182975</v>
      </c>
    </row>
    <row r="30" spans="1:28">
      <c r="A30" s="4" t="s">
        <v>43</v>
      </c>
      <c r="B30" s="1">
        <v>13.000971701661836</v>
      </c>
      <c r="C30" s="1">
        <v>16.079539980794976</v>
      </c>
      <c r="D30" s="1">
        <v>2.6616012940501532</v>
      </c>
      <c r="E30" s="1">
        <v>13.753251037929768</v>
      </c>
      <c r="F30" s="1">
        <v>2.5101948727117542</v>
      </c>
      <c r="G30" s="1">
        <v>-1.5234190251068678</v>
      </c>
      <c r="H30" s="1">
        <v>4.0638853547373923</v>
      </c>
      <c r="I30" s="1">
        <v>-1.8639855798155098</v>
      </c>
      <c r="J30" s="1">
        <v>-0.54660166067116644</v>
      </c>
      <c r="K30" s="1">
        <v>-1.0639130891706732</v>
      </c>
      <c r="L30" s="1">
        <v>13.206649377258602</v>
      </c>
      <c r="M30" s="1">
        <v>12.689337948759094</v>
      </c>
      <c r="N30" s="1">
        <v>3.9328816134019702</v>
      </c>
      <c r="O30" s="1">
        <f>Table2[[#This Row],[lgdp]]- (0.0171*Table2[[#This Row],[lke]])-(0.7306 *Table2[[#This Row],[ll]]) - (0.0786*[lkk])</f>
        <v>10.322516673907824</v>
      </c>
      <c r="P30">
        <f>0.0171*Table2[[#This Row],[lke]]</f>
        <v>0.22231661609841741</v>
      </c>
      <c r="Q30">
        <f>0.0786*Table2[[#This Row],[lkk]]</f>
        <v>1.2638518424904852</v>
      </c>
      <c r="R30">
        <f>0.7306 *Table2[[#This Row],[ll]]</f>
        <v>1.944565905433042</v>
      </c>
      <c r="S30">
        <f>Table2[[#This Row],[ltfp/Cons]]-10.35</f>
        <v>-2.7483326092175631E-2</v>
      </c>
      <c r="T30">
        <f>EXP(Table1[[#This Row],[ltfp]])</f>
        <v>0.97289090431147518</v>
      </c>
      <c r="U30">
        <f>EXP(Table2[[#This Row],[lfin]])</f>
        <v>12.307328189256586</v>
      </c>
      <c r="V30">
        <f>EXP(Table2[[#This Row],[ldiverse]])</f>
        <v>0.21796538240565133</v>
      </c>
      <c r="W30">
        <f>EXP(Table2[[#This Row],[lexp]])</f>
        <v>0.15505341945151274</v>
      </c>
      <c r="X30">
        <f>EXP(Table2[[#This Row],[lm_gdp]])</f>
        <v>0.57891381690202304</v>
      </c>
      <c r="Y30">
        <f>EXP(Table2[[#This Row],[lc_gdp]])</f>
        <v>0.34510274690599263</v>
      </c>
      <c r="Z30">
        <f>EXP(Table2[[#This Row],[lopen]])</f>
        <v>51.053883459498806</v>
      </c>
      <c r="AA30">
        <f>Table1[[#This Row],[mgdp]]+Table1[[#This Row],[cgdp]]</f>
        <v>0.92401656380801567</v>
      </c>
      <c r="AB30">
        <f>Table2[[#This Row],[lc_gdp]]+Table2[[#This Row],[lm_gdp]]</f>
        <v>-1.6105147498418395</v>
      </c>
    </row>
    <row r="31" spans="1:28">
      <c r="A31" s="3" t="s">
        <v>44</v>
      </c>
      <c r="B31" s="1">
        <v>12.976244067204854</v>
      </c>
      <c r="C31" s="1">
        <v>16.054812346337993</v>
      </c>
      <c r="D31" s="1">
        <v>2.6628653001541305</v>
      </c>
      <c r="E31" s="1">
        <v>13.773543116002841</v>
      </c>
      <c r="F31" s="1">
        <v>2.1190195859635148</v>
      </c>
      <c r="G31" s="1">
        <v>-1.3995418886152367</v>
      </c>
      <c r="H31" s="1">
        <v>4.0638853547373923</v>
      </c>
      <c r="I31" s="1">
        <v>-1.9896514891923553</v>
      </c>
      <c r="J31" s="1">
        <v>-0.51192923133182189</v>
      </c>
      <c r="K31" s="1">
        <v>-1.0839769897947054</v>
      </c>
      <c r="L31" s="1">
        <v>13.26161388467102</v>
      </c>
      <c r="M31" s="1">
        <v>12.689566126208135</v>
      </c>
      <c r="N31" s="1">
        <v>4.0392029440303716</v>
      </c>
      <c r="O31" s="1">
        <f>Table2[[#This Row],[lgdp]]- (0.0171*Table2[[#This Row],[lke]])-(0.7306 *Table2[[#This Row],[ll]]) - (0.0786*[lkk])</f>
        <v>10.344251703738864</v>
      </c>
      <c r="P31">
        <f>0.0171*Table2[[#This Row],[lke]]</f>
        <v>0.22189377354920303</v>
      </c>
      <c r="Q31">
        <f>0.0786*Table2[[#This Row],[lkk]]</f>
        <v>1.2619082504221664</v>
      </c>
      <c r="R31">
        <f>0.7306 *Table2[[#This Row],[ll]]</f>
        <v>1.9454893882926079</v>
      </c>
      <c r="S31">
        <f>Table2[[#This Row],[ltfp/Cons]]-10.35</f>
        <v>-5.7482962611352661E-3</v>
      </c>
      <c r="T31">
        <f>EXP(Table1[[#This Row],[ltfp]])</f>
        <v>0.99426819358251917</v>
      </c>
      <c r="U31">
        <f>EXP(Table2[[#This Row],[lfin]])</f>
        <v>8.3229735262400144</v>
      </c>
      <c r="V31">
        <f>EXP(Table2[[#This Row],[ldiverse]])</f>
        <v>0.2467099586983523</v>
      </c>
      <c r="W31">
        <f>EXP(Table2[[#This Row],[lexp]])</f>
        <v>0.13674307358111004</v>
      </c>
      <c r="X31">
        <f>EXP(Table2[[#This Row],[lm_gdp]])</f>
        <v>0.59933820071102228</v>
      </c>
      <c r="Y31">
        <f>EXP(Table2[[#This Row],[lc_gdp]])</f>
        <v>0.33824763974591748</v>
      </c>
      <c r="Z31">
        <f>EXP(Table2[[#This Row],[lopen]])</f>
        <v>56.781067075746066</v>
      </c>
      <c r="AA31">
        <f>Table1[[#This Row],[mgdp]]+Table1[[#This Row],[cgdp]]</f>
        <v>0.93758584045693971</v>
      </c>
      <c r="AB31">
        <f>Table2[[#This Row],[lc_gdp]]+Table2[[#This Row],[lm_gdp]]</f>
        <v>-1.5959062211265271</v>
      </c>
    </row>
    <row r="32" spans="1:28">
      <c r="A32" s="4" t="s">
        <v>45</v>
      </c>
      <c r="B32" s="1">
        <v>13.038476104653205</v>
      </c>
      <c r="C32" s="1">
        <v>16.117044383786347</v>
      </c>
      <c r="D32" s="1">
        <v>2.6678310109699881</v>
      </c>
      <c r="E32" s="1">
        <v>13.784423318257062</v>
      </c>
      <c r="F32" s="1">
        <v>2.1766242929839459</v>
      </c>
      <c r="G32" s="1">
        <v>-1.4756038286154143</v>
      </c>
      <c r="H32" s="1">
        <v>4.0638853547373923</v>
      </c>
      <c r="I32" s="1">
        <v>-2.0285000681649454</v>
      </c>
      <c r="J32" s="1">
        <v>-0.4565867956348304</v>
      </c>
      <c r="K32" s="1">
        <v>-1.0388326413482869</v>
      </c>
      <c r="L32" s="1">
        <v>13.327836522622231</v>
      </c>
      <c r="M32" s="1">
        <v>12.745590676908774</v>
      </c>
      <c r="N32" s="1">
        <v>4.1020215580026651</v>
      </c>
      <c r="O32" s="1">
        <f>Table2[[#This Row],[lgdp]]- (0.0171*Table2[[#This Row],[lke]])-(0.7306 *Table2[[#This Row],[ll]]) - (0.0786*[lkk])</f>
        <v>10.345548351687212</v>
      </c>
      <c r="P32">
        <f>0.0171*Table2[[#This Row],[lke]]</f>
        <v>0.22295794138956981</v>
      </c>
      <c r="Q32">
        <f>0.0786*Table2[[#This Row],[lkk]]</f>
        <v>1.266799688565607</v>
      </c>
      <c r="R32">
        <f>0.7306 *Table2[[#This Row],[ll]]</f>
        <v>1.9491173366146735</v>
      </c>
      <c r="S32">
        <f>Table2[[#This Row],[ltfp/Cons]]-10.35</f>
        <v>-4.4516483127878814E-3</v>
      </c>
      <c r="T32">
        <f>EXP(Table1[[#This Row],[ltfp]])</f>
        <v>0.99555824558673067</v>
      </c>
      <c r="U32">
        <f>EXP(Table2[[#This Row],[lfin]])</f>
        <v>8.8164940675387662</v>
      </c>
      <c r="V32">
        <f>EXP(Table2[[#This Row],[ldiverse]])</f>
        <v>0.22864062560223211</v>
      </c>
      <c r="W32">
        <f>EXP(Table2[[#This Row],[lexp]])</f>
        <v>0.13153266329066393</v>
      </c>
      <c r="X32">
        <f>EXP(Table2[[#This Row],[lm_gdp]])</f>
        <v>0.6334420270045833</v>
      </c>
      <c r="Y32">
        <f>EXP(Table2[[#This Row],[lc_gdp]])</f>
        <v>0.35386753126447429</v>
      </c>
      <c r="Z32">
        <f>EXP(Table2[[#This Row],[lopen]])</f>
        <v>60.462392367991882</v>
      </c>
      <c r="AA32">
        <f>Table1[[#This Row],[mgdp]]+Table1[[#This Row],[cgdp]]</f>
        <v>0.98730955826905764</v>
      </c>
      <c r="AB32">
        <f>Table2[[#This Row],[lc_gdp]]+Table2[[#This Row],[lm_gdp]]</f>
        <v>-1.4954194369831173</v>
      </c>
    </row>
    <row r="33" spans="1:28">
      <c r="A33" s="3" t="s">
        <v>46</v>
      </c>
      <c r="B33" s="1">
        <v>13.063051222117016</v>
      </c>
      <c r="C33" s="1">
        <v>16.141619501250158</v>
      </c>
      <c r="D33" s="1">
        <v>2.6836245078856926</v>
      </c>
      <c r="E33" s="1">
        <v>13.794418679941419</v>
      </c>
      <c r="F33" s="1">
        <v>2.6768525904145419</v>
      </c>
      <c r="G33" s="1">
        <v>-1.4291462543590197</v>
      </c>
      <c r="H33" s="1">
        <v>4.0638853547373923</v>
      </c>
      <c r="I33" s="1">
        <v>-2.0586213805686784</v>
      </c>
      <c r="J33" s="1">
        <v>-0.42665723031527303</v>
      </c>
      <c r="K33" s="1">
        <v>-1.0471648385305061</v>
      </c>
      <c r="L33" s="1">
        <v>13.367761449626146</v>
      </c>
      <c r="M33" s="1">
        <v>12.747253841410913</v>
      </c>
      <c r="N33" s="1">
        <v>4.1057281839227171</v>
      </c>
      <c r="O33" s="1">
        <f>Table2[[#This Row],[lgdp]]- (0.0171*Table2[[#This Row],[lke]])-(0.7306 *Table2[[#This Row],[ll]]) - (0.0786*[lkk])</f>
        <v>10.341653145783669</v>
      </c>
      <c r="P33">
        <f>0.0171*Table2[[#This Row],[lke]]</f>
        <v>0.22337817589820097</v>
      </c>
      <c r="Q33">
        <f>0.0786*Table2[[#This Row],[lkk]]</f>
        <v>1.2687312927982626</v>
      </c>
      <c r="R33">
        <f>0.7306 *Table2[[#This Row],[ll]]</f>
        <v>1.960656065461287</v>
      </c>
      <c r="S33">
        <f>Table2[[#This Row],[ltfp/Cons]]-10.35</f>
        <v>-8.3468542163309678E-3</v>
      </c>
      <c r="T33">
        <f>EXP(Table1[[#This Row],[ltfp]])</f>
        <v>0.99168788405237773</v>
      </c>
      <c r="U33">
        <f>EXP(Table2[[#This Row],[lfin]])</f>
        <v>14.539260199036633</v>
      </c>
      <c r="V33">
        <f>EXP(Table2[[#This Row],[ldiverse]])</f>
        <v>0.23951331843173004</v>
      </c>
      <c r="W33">
        <f>EXP(Table2[[#This Row],[lexp]])</f>
        <v>0.12762980158896323</v>
      </c>
      <c r="X33">
        <f>EXP(Table2[[#This Row],[lm_gdp]])</f>
        <v>0.65268723528768935</v>
      </c>
      <c r="Y33">
        <f>EXP(Table2[[#This Row],[lc_gdp]])</f>
        <v>0.35093128688865305</v>
      </c>
      <c r="Z33">
        <f>EXP(Table2[[#This Row],[lopen]])</f>
        <v>60.686919701081287</v>
      </c>
      <c r="AA33">
        <f>Table1[[#This Row],[mgdp]]+Table1[[#This Row],[cgdp]]</f>
        <v>1.0036185221763425</v>
      </c>
      <c r="AB33">
        <f>Table2[[#This Row],[lc_gdp]]+Table2[[#This Row],[lm_gdp]]</f>
        <v>-1.473822068845779</v>
      </c>
    </row>
    <row r="34" spans="1:28">
      <c r="A34" s="4" t="s">
        <v>47</v>
      </c>
      <c r="B34" s="1">
        <v>13.397876990947477</v>
      </c>
      <c r="C34" s="1">
        <v>16.1618919639217</v>
      </c>
      <c r="D34" s="1">
        <v>2.7188978190418656</v>
      </c>
      <c r="E34" s="1">
        <v>13.813097649239984</v>
      </c>
      <c r="F34" s="1">
        <v>2.7500656582363496</v>
      </c>
      <c r="G34" s="1">
        <v>-1.4151075046737505</v>
      </c>
      <c r="H34" s="1">
        <v>4.1240392775571388</v>
      </c>
      <c r="I34" s="1">
        <v>-2.0108405231378179</v>
      </c>
      <c r="J34" s="1">
        <v>-0.42758877414878044</v>
      </c>
      <c r="K34" s="1">
        <v>-1.0851377855846038</v>
      </c>
      <c r="L34" s="1">
        <v>13.385508875091203</v>
      </c>
      <c r="M34" s="1">
        <v>12.72795986365538</v>
      </c>
      <c r="N34" s="1">
        <v>3.9384344322564151</v>
      </c>
      <c r="O34" s="1">
        <f>Table2[[#This Row],[lgdp]]- (0.0171*Table2[[#This Row],[lke]])-(0.7306 *Table2[[#This Row],[ll]]) - (0.0786*[lkk])</f>
        <v>10.327242497738549</v>
      </c>
      <c r="P34">
        <f>0.0171*Table2[[#This Row],[lke]]</f>
        <v>0.22910369654520188</v>
      </c>
      <c r="Q34">
        <f>0.0786*Table2[[#This Row],[lkk]]</f>
        <v>1.2703247083642457</v>
      </c>
      <c r="R34">
        <f>0.7306 *Table2[[#This Row],[ll]]</f>
        <v>1.9864267465919871</v>
      </c>
      <c r="S34">
        <f>Table2[[#This Row],[ltfp/Cons]]-10.35</f>
        <v>-2.2757502261450568E-2</v>
      </c>
      <c r="T34">
        <f>EXP(Table1[[#This Row],[ltfp]])</f>
        <v>0.97749949645191914</v>
      </c>
      <c r="U34">
        <f>EXP(Table2[[#This Row],[lfin]])</f>
        <v>15.643658985528017</v>
      </c>
      <c r="V34">
        <f>EXP(Table2[[#This Row],[ldiverse]])</f>
        <v>0.24289949921364934</v>
      </c>
      <c r="W34">
        <f>EXP(Table2[[#This Row],[lexp]])</f>
        <v>0.13387610140438455</v>
      </c>
      <c r="X34">
        <f>EXP(Table2[[#This Row],[lm_gdp]])</f>
        <v>0.65207951162301148</v>
      </c>
      <c r="Y34">
        <f>EXP(Table2[[#This Row],[lc_gdp]])</f>
        <v>0.3378552311069678</v>
      </c>
      <c r="Z34">
        <f>EXP(Table2[[#This Row],[lopen]])</f>
        <v>51.338164977595987</v>
      </c>
      <c r="AA34">
        <f>Table1[[#This Row],[mgdp]]+Table1[[#This Row],[cgdp]]</f>
        <v>0.98993474272997928</v>
      </c>
      <c r="AB34">
        <f>Table2[[#This Row],[lc_gdp]]+Table2[[#This Row],[lm_gdp]]</f>
        <v>-1.5127265597333843</v>
      </c>
    </row>
    <row r="35" spans="1:28">
      <c r="A35" s="3" t="s">
        <v>48</v>
      </c>
      <c r="B35" s="1">
        <v>13.423461571187502</v>
      </c>
      <c r="C35" s="1">
        <v>16.187476544161729</v>
      </c>
      <c r="D35" s="1">
        <v>2.7192085808482793</v>
      </c>
      <c r="E35" s="1">
        <v>13.824187801557917</v>
      </c>
      <c r="F35" s="1">
        <v>2.9154141655472556</v>
      </c>
      <c r="G35" s="1">
        <v>-1.834849210940031</v>
      </c>
      <c r="H35" s="1">
        <v>4.1240392775571388</v>
      </c>
      <c r="I35" s="1">
        <v>-1.8287773001883902</v>
      </c>
      <c r="J35" s="1">
        <v>-0.40644356357066974</v>
      </c>
      <c r="K35" s="1">
        <v>-1.0942597892530024</v>
      </c>
      <c r="L35" s="1">
        <v>13.417744237987248</v>
      </c>
      <c r="M35" s="1">
        <v>12.729928012304915</v>
      </c>
      <c r="N35" s="1">
        <v>4.1025038684561723</v>
      </c>
      <c r="O35" s="1">
        <f>Table2[[#This Row],[lgdp]]- (0.0171*Table2[[#This Row],[lke]])-(0.7306 *Table2[[#This Row],[ll]]) - (0.0786*[lkk])</f>
        <v>10.335657163151748</v>
      </c>
      <c r="P35">
        <f>0.0171*Table2[[#This Row],[lke]]</f>
        <v>0.22954119286730629</v>
      </c>
      <c r="Q35">
        <f>0.0786*Table2[[#This Row],[lkk]]</f>
        <v>1.2723356563711119</v>
      </c>
      <c r="R35">
        <f>0.7306 *Table2[[#This Row],[ll]]</f>
        <v>1.9866537891677529</v>
      </c>
      <c r="S35">
        <f>Table2[[#This Row],[ltfp/Cons]]-10.35</f>
        <v>-1.4342836848252105E-2</v>
      </c>
      <c r="T35">
        <f>EXP(Table1[[#This Row],[ltfp]])</f>
        <v>0.98575953163362062</v>
      </c>
      <c r="U35">
        <f>EXP(Table2[[#This Row],[lfin]])</f>
        <v>18.456454847741387</v>
      </c>
      <c r="V35">
        <f>EXP(Table2[[#This Row],[ldiverse]])</f>
        <v>0.15963757155269248</v>
      </c>
      <c r="W35">
        <f>EXP(Table2[[#This Row],[lexp]])</f>
        <v>0.16060982537188404</v>
      </c>
      <c r="X35">
        <f>EXP(Table2[[#This Row],[lm_gdp]])</f>
        <v>0.66601468204596936</v>
      </c>
      <c r="Y35">
        <f>EXP(Table2[[#This Row],[lc_gdp]])</f>
        <v>0.33478732843270892</v>
      </c>
      <c r="Z35">
        <f>EXP(Table2[[#This Row],[lopen]])</f>
        <v>60.491561045488616</v>
      </c>
      <c r="AA35">
        <f>Table1[[#This Row],[mgdp]]+Table1[[#This Row],[cgdp]]</f>
        <v>1.0008020104786783</v>
      </c>
      <c r="AB35">
        <f>Table2[[#This Row],[lc_gdp]]+Table2[[#This Row],[lm_gdp]]</f>
        <v>-1.5007033528236722</v>
      </c>
    </row>
    <row r="36" spans="1:28" s="11" customFormat="1">
      <c r="A36" s="9" t="s">
        <v>49</v>
      </c>
      <c r="B36" s="10">
        <v>13.463697163732672</v>
      </c>
      <c r="C36" s="10">
        <v>16.227712136706899</v>
      </c>
      <c r="D36" s="10">
        <v>2.7205501502018223</v>
      </c>
      <c r="E36" s="10">
        <v>13.840442166383111</v>
      </c>
      <c r="F36" s="10">
        <v>2.716716492155534</v>
      </c>
      <c r="G36" s="10">
        <v>-1.2977070453799942</v>
      </c>
      <c r="H36" s="10">
        <v>4.1240392775571388</v>
      </c>
      <c r="I36" s="10">
        <v>-1.9171956027346824</v>
      </c>
      <c r="J36" s="10">
        <v>-0.33346421703155538</v>
      </c>
      <c r="K36" s="10">
        <v>-1.0913477988706299</v>
      </c>
      <c r="L36" s="10">
        <v>13.506977949351556</v>
      </c>
      <c r="M36" s="10">
        <v>12.74909436751248</v>
      </c>
      <c r="N36" s="10">
        <v>4.0322716771225817</v>
      </c>
      <c r="O36" s="10">
        <f>Table2[[#This Row],[lgdp]]- (0.0171*Table2[[#This Row],[lke]])-(0.7306 *Table2[[#This Row],[ll]]) - (0.0786*[lkk])</f>
        <v>10.347080831200669</v>
      </c>
      <c r="P36" s="11">
        <f>0.0171*Table2[[#This Row],[lke]]</f>
        <v>0.23022922149982869</v>
      </c>
      <c r="Q36" s="11">
        <f>0.0786*Table2[[#This Row],[lkk]]</f>
        <v>1.2754981739451623</v>
      </c>
      <c r="R36" s="11">
        <f>0.7306 *Table2[[#This Row],[ll]]</f>
        <v>1.9876339397374514</v>
      </c>
      <c r="S36" s="11">
        <f>Table2[[#This Row],[ltfp/Cons]]-10.35</f>
        <v>-2.9191687993304072E-3</v>
      </c>
      <c r="T36" s="11">
        <f>EXP(Table1[[#This Row],[ltfp]])</f>
        <v>0.99708508783096095</v>
      </c>
      <c r="U36" s="11">
        <f>EXP(Table2[[#This Row],[lfin]])</f>
        <v>15.130559281031895</v>
      </c>
      <c r="V36" s="11">
        <f>EXP(Table2[[#This Row],[ldiverse]])</f>
        <v>0.27315741305299779</v>
      </c>
      <c r="W36" s="11">
        <f>EXP(Table2[[#This Row],[lexp]])</f>
        <v>0.14701868333910428</v>
      </c>
      <c r="X36" s="11">
        <f>EXP(Table2[[#This Row],[lm_gdp]])</f>
        <v>0.71643753444298675</v>
      </c>
      <c r="Y36" s="11">
        <f>EXP(Table2[[#This Row],[lc_gdp]])</f>
        <v>0.33576364673809672</v>
      </c>
      <c r="Z36" s="11">
        <f>EXP(Table2[[#This Row],[lopen]])</f>
        <v>56.388863149783738</v>
      </c>
      <c r="AA36" s="11">
        <f>Table1[[#This Row],[mgdp]]+Table1[[#This Row],[cgdp]]</f>
        <v>1.0522011811810834</v>
      </c>
      <c r="AB36" s="11">
        <f>Table2[[#This Row],[lc_gdp]]+Table2[[#This Row],[lm_gdp]]</f>
        <v>-1.4248120159021853</v>
      </c>
    </row>
    <row r="37" spans="1:28">
      <c r="A37" s="3" t="s">
        <v>50</v>
      </c>
      <c r="B37" s="1">
        <v>13.476501107325847</v>
      </c>
      <c r="C37" s="1">
        <v>16.240516080300072</v>
      </c>
      <c r="D37" s="1">
        <v>2.7214172625353474</v>
      </c>
      <c r="E37" s="1">
        <v>13.854264816190524</v>
      </c>
      <c r="F37" s="1">
        <v>2.6876957042466918</v>
      </c>
      <c r="G37" s="1">
        <v>-1.4067916389513331</v>
      </c>
      <c r="H37" s="1">
        <v>4.1240392775571388</v>
      </c>
      <c r="I37" s="1">
        <v>-1.9331363944425428</v>
      </c>
      <c r="J37" s="1">
        <v>-0.31418106746446284</v>
      </c>
      <c r="K37" s="1">
        <v>-1.0907816697266568</v>
      </c>
      <c r="L37" s="1">
        <v>13.54008374872606</v>
      </c>
      <c r="M37" s="1">
        <v>12.763483146463866</v>
      </c>
      <c r="N37" s="1">
        <v>4.0105336615523708</v>
      </c>
      <c r="O37" s="1">
        <f>Table2[[#This Row],[lgdp]]- (0.0171*Table2[[#This Row],[lke]])-(0.7306 *Table2[[#This Row],[ll]]) - (0.0786*[lkk])</f>
        <v>10.359044631335342</v>
      </c>
      <c r="P37">
        <f>0.0171*Table2[[#This Row],[lke]]</f>
        <v>0.23044816893527198</v>
      </c>
      <c r="Q37">
        <f>0.0786*Table2[[#This Row],[lkk]]</f>
        <v>1.2765045639115857</v>
      </c>
      <c r="R37">
        <f>0.7306 *Table2[[#This Row],[ll]]</f>
        <v>1.988267452008325</v>
      </c>
      <c r="S37">
        <f>Table2[[#This Row],[ltfp/Cons]]-10.35</f>
        <v>9.0446313353425012E-3</v>
      </c>
      <c r="T37">
        <f>EXP(Table1[[#This Row],[ltfp]])</f>
        <v>1.0090856576092297</v>
      </c>
      <c r="U37">
        <f>EXP(Table2[[#This Row],[lfin]])</f>
        <v>14.697768863127319</v>
      </c>
      <c r="V37">
        <f>EXP(Table2[[#This Row],[ldiverse]])</f>
        <v>0.2449278408525892</v>
      </c>
      <c r="W37">
        <f>EXP(Table2[[#This Row],[lexp]])</f>
        <v>0.14469366964401667</v>
      </c>
      <c r="X37">
        <f>EXP(Table2[[#This Row],[lm_gdp]])</f>
        <v>0.73038676690572046</v>
      </c>
      <c r="Y37">
        <f>EXP(Table2[[#This Row],[lc_gdp]])</f>
        <v>0.33595378614065213</v>
      </c>
      <c r="Z37">
        <f>EXP(Table2[[#This Row],[lopen]])</f>
        <v>55.176308182181117</v>
      </c>
      <c r="AA37">
        <f>Table1[[#This Row],[mgdp]]+Table1[[#This Row],[cgdp]]</f>
        <v>1.0663405530463725</v>
      </c>
      <c r="AB37">
        <f>Table2[[#This Row],[lc_gdp]]+Table2[[#This Row],[lm_gdp]]</f>
        <v>-1.4049627371911195</v>
      </c>
    </row>
    <row r="38" spans="1:28">
      <c r="A38" s="4" t="s">
        <v>51</v>
      </c>
      <c r="B38" s="1">
        <v>13.406616391407402</v>
      </c>
      <c r="C38" s="1">
        <v>16.26207188419734</v>
      </c>
      <c r="D38" s="1">
        <v>2.77236994831051</v>
      </c>
      <c r="E38" s="1">
        <v>13.868417000528387</v>
      </c>
      <c r="F38" s="1">
        <v>2.6781911942264811</v>
      </c>
      <c r="G38" s="1">
        <v>-1.4638274431788627</v>
      </c>
      <c r="H38" s="1">
        <v>4.1728463910436453</v>
      </c>
      <c r="I38" s="1">
        <v>-1.9467735903323371</v>
      </c>
      <c r="J38" s="1">
        <v>-0.31019898995894984</v>
      </c>
      <c r="K38" s="1">
        <v>-1.1064296935034752</v>
      </c>
      <c r="L38" s="1">
        <v>13.558218010569437</v>
      </c>
      <c r="M38" s="1">
        <v>12.761987307024912</v>
      </c>
      <c r="N38" s="1">
        <v>3.8089089946519246</v>
      </c>
      <c r="O38" s="1">
        <f>Table2[[#This Row],[lgdp]]- (0.0171*Table2[[#This Row],[lke]])-(0.7306 *Table2[[#This Row],[ll]]) - (0.0786*[lkk])</f>
        <v>10.335471525901752</v>
      </c>
      <c r="P38">
        <f>0.0171*Table2[[#This Row],[lke]]</f>
        <v>0.22925314029306659</v>
      </c>
      <c r="Q38">
        <f>0.0786*Table2[[#This Row],[lkk]]</f>
        <v>1.2781988500979109</v>
      </c>
      <c r="R38">
        <f>0.7306 *Table2[[#This Row],[ll]]</f>
        <v>2.0254934842356587</v>
      </c>
      <c r="S38">
        <f>Table2[[#This Row],[ltfp/Cons]]-10.35</f>
        <v>-1.4528474098247202E-2</v>
      </c>
      <c r="T38">
        <f>EXP(Table1[[#This Row],[ltfp]])</f>
        <v>0.98557655492918328</v>
      </c>
      <c r="U38">
        <f>EXP(Table2[[#This Row],[lfin]])</f>
        <v>14.558735540136666</v>
      </c>
      <c r="V38">
        <f>EXP(Table2[[#This Row],[ldiverse]])</f>
        <v>0.23134910246790999</v>
      </c>
      <c r="W38">
        <f>EXP(Table2[[#This Row],[lexp]])</f>
        <v>0.14273384734016167</v>
      </c>
      <c r="X38">
        <f>EXP(Table2[[#This Row],[lm_gdp]])</f>
        <v>0.73330102216476611</v>
      </c>
      <c r="Y38">
        <f>EXP(Table2[[#This Row],[lc_gdp]])</f>
        <v>0.33073769053551488</v>
      </c>
      <c r="Z38">
        <f>EXP(Table2[[#This Row],[lopen]])</f>
        <v>45.1012063573963</v>
      </c>
      <c r="AA38">
        <f>Table1[[#This Row],[mgdp]]+Table1[[#This Row],[cgdp]]</f>
        <v>1.0640387127002811</v>
      </c>
      <c r="AB38">
        <f>Table2[[#This Row],[lc_gdp]]+Table2[[#This Row],[lm_gdp]]</f>
        <v>-1.4166286834624251</v>
      </c>
    </row>
    <row r="39" spans="1:28">
      <c r="A39" s="3" t="s">
        <v>52</v>
      </c>
      <c r="B39" s="1">
        <v>13.412235486296513</v>
      </c>
      <c r="C39" s="1">
        <v>16.267690979086449</v>
      </c>
      <c r="D39" s="1">
        <v>2.8259305357285989</v>
      </c>
      <c r="E39" s="1">
        <v>13.882031175949399</v>
      </c>
      <c r="F39" s="1">
        <v>2.6713561125130174</v>
      </c>
      <c r="G39" s="1">
        <v>-1.3902691721959626</v>
      </c>
      <c r="H39" s="1">
        <v>4.1728463910436453</v>
      </c>
      <c r="I39" s="1">
        <v>-2.0094009515703504</v>
      </c>
      <c r="J39" s="1">
        <v>-0.26651787359214019</v>
      </c>
      <c r="K39" s="1">
        <v>-1.1166570775961935</v>
      </c>
      <c r="L39" s="1">
        <v>13.615513302357259</v>
      </c>
      <c r="M39" s="1">
        <v>12.765374098353206</v>
      </c>
      <c r="N39" s="1">
        <v>4.0423239754956901</v>
      </c>
      <c r="O39" s="1">
        <f>Table2[[#This Row],[lgdp]]- (0.0171*Table2[[#This Row],[lke]])-(0.7306 *Table2[[#This Row],[ll]]) - (0.0786*[lkk])</f>
        <v>10.309416588774219</v>
      </c>
      <c r="P39">
        <f>0.0171*Table2[[#This Row],[lke]]</f>
        <v>0.22934922681567038</v>
      </c>
      <c r="Q39">
        <f>0.0786*Table2[[#This Row],[lkk]]</f>
        <v>1.2786405109561949</v>
      </c>
      <c r="R39">
        <f>0.7306 *Table2[[#This Row],[ll]]</f>
        <v>2.0646248494033146</v>
      </c>
      <c r="S39">
        <f>Table2[[#This Row],[ltfp/Cons]]-10.35</f>
        <v>-4.0583411225780353E-2</v>
      </c>
      <c r="T39">
        <f>EXP(Table1[[#This Row],[ltfp]])</f>
        <v>0.9602290672874233</v>
      </c>
      <c r="U39">
        <f>EXP(Table2[[#This Row],[lfin]])</f>
        <v>14.459564699565709</v>
      </c>
      <c r="V39">
        <f>EXP(Table2[[#This Row],[ldiverse]])</f>
        <v>0.24900826950736099</v>
      </c>
      <c r="W39">
        <f>EXP(Table2[[#This Row],[lexp]])</f>
        <v>0.13406896442027985</v>
      </c>
      <c r="X39">
        <f>EXP(Table2[[#This Row],[lm_gdp]])</f>
        <v>0.76604231167599035</v>
      </c>
      <c r="Y39">
        <f>EXP(Table2[[#This Row],[lc_gdp]])</f>
        <v>0.32737234780119073</v>
      </c>
      <c r="Z39">
        <f>EXP(Table2[[#This Row],[lopen]])</f>
        <v>56.958559408224119</v>
      </c>
      <c r="AA39">
        <f>Table1[[#This Row],[mgdp]]+Table1[[#This Row],[cgdp]]</f>
        <v>1.093414659477181</v>
      </c>
      <c r="AB39">
        <f>Table2[[#This Row],[lc_gdp]]+Table2[[#This Row],[lm_gdp]]</f>
        <v>-1.3831749511883338</v>
      </c>
    </row>
    <row r="40" spans="1:28">
      <c r="A40" s="4" t="s">
        <v>53</v>
      </c>
      <c r="B40" s="1">
        <v>13.437417111256288</v>
      </c>
      <c r="C40" s="1">
        <v>16.292872604046224</v>
      </c>
      <c r="D40" s="1">
        <v>2.8178474259938131</v>
      </c>
      <c r="E40" s="1">
        <v>13.893055687746672</v>
      </c>
      <c r="F40" s="1">
        <v>2.6453988456744248</v>
      </c>
      <c r="G40" s="1">
        <v>-1.4311884800765233</v>
      </c>
      <c r="H40" s="1">
        <v>4.1728463910436453</v>
      </c>
      <c r="I40" s="1">
        <v>-2.0584473110781558</v>
      </c>
      <c r="J40" s="1">
        <v>-0.22472582316480089</v>
      </c>
      <c r="K40" s="1">
        <v>-1.1372473304593043</v>
      </c>
      <c r="L40" s="1">
        <v>13.668329864581871</v>
      </c>
      <c r="M40" s="1">
        <v>12.755808357287368</v>
      </c>
      <c r="N40" s="1">
        <v>4.073978281256041</v>
      </c>
      <c r="O40" s="1">
        <f>Table2[[#This Row],[lgdp]]- (0.0171*Table2[[#This Row],[lke]])-(0.7306 *Table2[[#This Row],[ll]]) - (0.0786*[lkk])</f>
        <v>10.323936739035078</v>
      </c>
      <c r="P40">
        <f>0.0171*Table2[[#This Row],[lke]]</f>
        <v>0.22977983260248253</v>
      </c>
      <c r="Q40">
        <f>0.0786*Table2[[#This Row],[lkk]]</f>
        <v>1.2806197866780333</v>
      </c>
      <c r="R40">
        <f>0.7306 *Table2[[#This Row],[ll]]</f>
        <v>2.0587193294310797</v>
      </c>
      <c r="S40">
        <f>Table2[[#This Row],[ltfp/Cons]]-10.35</f>
        <v>-2.6063260964921398E-2</v>
      </c>
      <c r="T40">
        <f>EXP(Table1[[#This Row],[ltfp]])</f>
        <v>0.97427345418040279</v>
      </c>
      <c r="U40">
        <f>EXP(Table2[[#This Row],[lfin]])</f>
        <v>14.089063324607995</v>
      </c>
      <c r="V40">
        <f>EXP(Table2[[#This Row],[ldiverse]])</f>
        <v>0.23902467730071703</v>
      </c>
      <c r="W40">
        <f>EXP(Table2[[#This Row],[lexp]])</f>
        <v>0.12765201997721698</v>
      </c>
      <c r="X40">
        <f>EXP(Table2[[#This Row],[lm_gdp]])</f>
        <v>0.79873518342523953</v>
      </c>
      <c r="Y40">
        <f>EXP(Table2[[#This Row],[lc_gdp]])</f>
        <v>0.32070059067341211</v>
      </c>
      <c r="Z40">
        <f>EXP(Table2[[#This Row],[lopen]])</f>
        <v>58.790382656059293</v>
      </c>
      <c r="AA40">
        <f>Table1[[#This Row],[mgdp]]+Table1[[#This Row],[cgdp]]</f>
        <v>1.1194357740986516</v>
      </c>
      <c r="AB40">
        <f>Table2[[#This Row],[lc_gdp]]+Table2[[#This Row],[lm_gdp]]</f>
        <v>-1.3619731536241051</v>
      </c>
    </row>
    <row r="41" spans="1:28">
      <c r="A41" s="3" t="s">
        <v>54</v>
      </c>
      <c r="B41" s="1">
        <v>13.449288105307092</v>
      </c>
      <c r="C41" s="1">
        <v>16.30474359809703</v>
      </c>
      <c r="D41" s="1">
        <v>2.8181224053017702</v>
      </c>
      <c r="E41" s="1">
        <v>13.905144659270363</v>
      </c>
      <c r="F41" s="1">
        <v>2.7182946385633597</v>
      </c>
      <c r="G41" s="1">
        <v>-1.4958567446720197</v>
      </c>
      <c r="H41" s="1">
        <v>4.1728463910436453</v>
      </c>
      <c r="I41" s="1">
        <v>-2.0312062033083214</v>
      </c>
      <c r="J41" s="1">
        <v>-0.19489239996602836</v>
      </c>
      <c r="K41" s="1">
        <v>-1.1355609650501846</v>
      </c>
      <c r="L41" s="1">
        <v>13.710252259304335</v>
      </c>
      <c r="M41" s="1">
        <v>12.769583694220179</v>
      </c>
      <c r="N41" s="1">
        <v>4.046148905391945</v>
      </c>
      <c r="O41" s="1">
        <f>Table2[[#This Row],[lgdp]]- (0.0171*Table2[[#This Row],[lke]])-(0.7306 *Table2[[#This Row],[ll]]) - (0.0786*[lkk])</f>
        <v>10.33468875654571</v>
      </c>
      <c r="P41">
        <f>0.0171*Table2[[#This Row],[lke]]</f>
        <v>0.22998282660075128</v>
      </c>
      <c r="Q41">
        <f>0.0786*Table2[[#This Row],[lkk]]</f>
        <v>1.2815528468104267</v>
      </c>
      <c r="R41">
        <f>0.7306 *Table2[[#This Row],[ll]]</f>
        <v>2.0589202293134732</v>
      </c>
      <c r="S41">
        <f>Table2[[#This Row],[ltfp/Cons]]-10.35</f>
        <v>-1.5311243454290135E-2</v>
      </c>
      <c r="T41">
        <f>EXP(Table1[[#This Row],[ltfp]])</f>
        <v>0.98480537767029042</v>
      </c>
      <c r="U41">
        <f>EXP(Table2[[#This Row],[lfin]])</f>
        <v>15.154456370402791</v>
      </c>
      <c r="V41">
        <f>EXP(Table2[[#This Row],[ldiverse]])</f>
        <v>0.22405656321024597</v>
      </c>
      <c r="W41">
        <f>EXP(Table2[[#This Row],[lexp]])</f>
        <v>0.13117719931174085</v>
      </c>
      <c r="X41">
        <f>EXP(Table2[[#This Row],[lm_gdp]])</f>
        <v>0.82292319985664319</v>
      </c>
      <c r="Y41">
        <f>EXP(Table2[[#This Row],[lc_gdp]])</f>
        <v>0.32124186532135524</v>
      </c>
      <c r="Z41">
        <f>EXP(Table2[[#This Row],[lopen]])</f>
        <v>57.176839091073724</v>
      </c>
      <c r="AA41">
        <f>Table1[[#This Row],[mgdp]]+Table1[[#This Row],[cgdp]]</f>
        <v>1.1441650651779984</v>
      </c>
      <c r="AB41">
        <f>Table2[[#This Row],[lc_gdp]]+Table2[[#This Row],[lm_gdp]]</f>
        <v>-1.3304533650162129</v>
      </c>
    </row>
    <row r="42" spans="1:28">
      <c r="A42" s="4" t="s">
        <v>55</v>
      </c>
      <c r="B42" s="1">
        <v>13.335818759361366</v>
      </c>
      <c r="C42" s="1">
        <v>16.325373326236143</v>
      </c>
      <c r="D42" s="1">
        <v>2.8186370417003417</v>
      </c>
      <c r="E42" s="1">
        <v>13.916271310915141</v>
      </c>
      <c r="F42" s="1">
        <v>2.669591288340452</v>
      </c>
      <c r="G42" s="1">
        <v>-1.4299151188782617</v>
      </c>
      <c r="H42" s="1">
        <v>4.2404774711700615</v>
      </c>
      <c r="I42" s="1">
        <v>-1.9877749075230933</v>
      </c>
      <c r="J42" s="1">
        <v>-0.20717515708745216</v>
      </c>
      <c r="K42" s="1">
        <v>-1.1689330743193596</v>
      </c>
      <c r="L42" s="1">
        <v>13.709096153827689</v>
      </c>
      <c r="M42" s="1">
        <v>12.747338236595782</v>
      </c>
      <c r="N42" s="1">
        <v>3.945195064522244</v>
      </c>
      <c r="O42" s="1">
        <f>Table2[[#This Row],[lgdp]]- (0.0171*Table2[[#This Row],[lke]])-(0.7306 *Table2[[#This Row],[ll]]) - (0.0786*[lkk])</f>
        <v>10.345758244021631</v>
      </c>
      <c r="P42">
        <f>0.0171*Table2[[#This Row],[lke]]</f>
        <v>0.22804250078507937</v>
      </c>
      <c r="Q42">
        <f>0.0786*Table2[[#This Row],[lkk]]</f>
        <v>1.283174343442161</v>
      </c>
      <c r="R42">
        <f>0.7306 *Table2[[#This Row],[ll]]</f>
        <v>2.0592962226662697</v>
      </c>
      <c r="S42">
        <f>Table2[[#This Row],[ltfp/Cons]]-10.35</f>
        <v>-4.241755978368289E-3</v>
      </c>
      <c r="T42">
        <f>EXP(Table1[[#This Row],[ltfp]])</f>
        <v>0.99576722756203773</v>
      </c>
      <c r="U42">
        <f>EXP(Table2[[#This Row],[lfin]])</f>
        <v>14.434068614929895</v>
      </c>
      <c r="V42">
        <f>EXP(Table2[[#This Row],[ldiverse]])</f>
        <v>0.23932923591562799</v>
      </c>
      <c r="W42">
        <f>EXP(Table2[[#This Row],[lexp]])</f>
        <v>0.13699992405145694</v>
      </c>
      <c r="X42">
        <f>EXP(Table2[[#This Row],[lm_gdp]])</f>
        <v>0.81287725630463326</v>
      </c>
      <c r="Y42">
        <f>EXP(Table2[[#This Row],[lc_gdp]])</f>
        <v>0.31069825643844734</v>
      </c>
      <c r="Z42">
        <f>EXP(Table2[[#This Row],[lopen]])</f>
        <v>51.686419315522791</v>
      </c>
      <c r="AA42">
        <f>Table1[[#This Row],[mgdp]]+Table1[[#This Row],[cgdp]]</f>
        <v>1.1235755127430807</v>
      </c>
      <c r="AB42">
        <f>Table2[[#This Row],[lc_gdp]]+Table2[[#This Row],[lm_gdp]]</f>
        <v>-1.3761082314068118</v>
      </c>
    </row>
    <row r="43" spans="1:28">
      <c r="A43" s="3" t="s">
        <v>56</v>
      </c>
      <c r="B43" s="1">
        <v>13.334661918596796</v>
      </c>
      <c r="C43" s="1">
        <v>16.32421648547157</v>
      </c>
      <c r="D43" s="1">
        <v>2.8188295145204614</v>
      </c>
      <c r="E43" s="1">
        <v>13.926699455557578</v>
      </c>
      <c r="F43" s="1">
        <v>2.6862776327256652</v>
      </c>
      <c r="G43" s="1">
        <v>-1.4325121339795783</v>
      </c>
      <c r="H43" s="1">
        <v>4.2404774711700615</v>
      </c>
      <c r="I43" s="1">
        <v>-2.0342285809649376</v>
      </c>
      <c r="J43" s="1">
        <v>-0.20256542436534922</v>
      </c>
      <c r="K43" s="1">
        <v>-1.1709574672384142</v>
      </c>
      <c r="L43" s="1">
        <v>13.72413403119223</v>
      </c>
      <c r="M43" s="1">
        <v>12.755741988319164</v>
      </c>
      <c r="N43" s="1">
        <v>3.9319816613713896</v>
      </c>
      <c r="O43" s="1">
        <f>Table2[[#This Row],[lgdp]]- (0.0171*Table2[[#This Row],[lke]])-(0.7306 *Table2[[#This Row],[ll]]) - (0.0786*[lkk])</f>
        <v>10.356156477682859</v>
      </c>
      <c r="P43">
        <f>0.0171*Table2[[#This Row],[lke]]</f>
        <v>0.2280227188080052</v>
      </c>
      <c r="Q43">
        <f>0.0786*Table2[[#This Row],[lkk]]</f>
        <v>1.2830834157580655</v>
      </c>
      <c r="R43">
        <f>0.7306 *Table2[[#This Row],[ll]]</f>
        <v>2.059436843308649</v>
      </c>
      <c r="S43">
        <f>Table2[[#This Row],[ltfp/Cons]]-10.35</f>
        <v>6.1564776828593182E-3</v>
      </c>
      <c r="T43">
        <f>EXP(Table1[[#This Row],[ltfp]])</f>
        <v>1.006175467742213</v>
      </c>
      <c r="U43">
        <f>EXP(Table2[[#This Row],[lfin]])</f>
        <v>14.676941146765849</v>
      </c>
      <c r="V43">
        <f>EXP(Table2[[#This Row],[ldiverse]])</f>
        <v>0.23870850065407101</v>
      </c>
      <c r="W43">
        <f>EXP(Table2[[#This Row],[lexp]])</f>
        <v>0.13078133080888968</v>
      </c>
      <c r="X43">
        <f>EXP(Table2[[#This Row],[lm_gdp]])</f>
        <v>0.81663305315111046</v>
      </c>
      <c r="Y43">
        <f>EXP(Table2[[#This Row],[lc_gdp]])</f>
        <v>0.31006991730538314</v>
      </c>
      <c r="Z43">
        <f>EXP(Table2[[#This Row],[lopen]])</f>
        <v>51.007958081828484</v>
      </c>
      <c r="AA43">
        <f>Table1[[#This Row],[mgdp]]+Table1[[#This Row],[cgdp]]</f>
        <v>1.1267029704564937</v>
      </c>
      <c r="AB43">
        <f>Table2[[#This Row],[lc_gdp]]+Table2[[#This Row],[lm_gdp]]</f>
        <v>-1.3735228916037634</v>
      </c>
    </row>
    <row r="44" spans="1:28">
      <c r="A44" s="4" t="s">
        <v>57</v>
      </c>
      <c r="B44" s="1">
        <v>13.366665272783818</v>
      </c>
      <c r="C44" s="1">
        <v>16.356219839658596</v>
      </c>
      <c r="D44" s="1">
        <v>2.843233276447537</v>
      </c>
      <c r="E44" s="1">
        <v>13.938515491305512</v>
      </c>
      <c r="F44" s="1">
        <v>2.7144107738153131</v>
      </c>
      <c r="G44" s="1">
        <v>-1.4486183385597027</v>
      </c>
      <c r="H44" s="1">
        <v>4.2404774711700615</v>
      </c>
      <c r="I44" s="1">
        <v>-2.0178901505149969</v>
      </c>
      <c r="J44" s="1">
        <v>-0.23265128676177349</v>
      </c>
      <c r="K44" s="1">
        <v>-1.1866043880366308</v>
      </c>
      <c r="L44" s="1">
        <v>13.705864204543738</v>
      </c>
      <c r="M44" s="1">
        <v>12.751911103268881</v>
      </c>
      <c r="N44" s="1">
        <v>3.9570378441700034</v>
      </c>
      <c r="O44" s="1">
        <f>Table2[[#This Row],[lgdp]]- (0.0171*Table2[[#This Row],[lke]])-(0.7306 *Table2[[#This Row],[ll]]) - (0.0786*[lkk])</f>
        <v>10.347080403971173</v>
      </c>
      <c r="P44">
        <f>0.0171*Table2[[#This Row],[lke]]</f>
        <v>0.22856997616460328</v>
      </c>
      <c r="Q44">
        <f>0.0786*Table2[[#This Row],[lkk]]</f>
        <v>1.2855988793971658</v>
      </c>
      <c r="R44">
        <f>0.7306 *Table2[[#This Row],[ll]]</f>
        <v>2.0772662317725707</v>
      </c>
      <c r="S44">
        <f>Table2[[#This Row],[ltfp/Cons]]-10.35</f>
        <v>-2.9195960288266321E-3</v>
      </c>
      <c r="T44">
        <f>EXP(Table1[[#This Row],[ltfp]])</f>
        <v>0.99708466184689215</v>
      </c>
      <c r="U44">
        <f>EXP(Table2[[#This Row],[lfin]])</f>
        <v>15.095712661682514</v>
      </c>
      <c r="V44">
        <f>EXP(Table2[[#This Row],[ldiverse]])</f>
        <v>0.23489460881501997</v>
      </c>
      <c r="W44">
        <f>EXP(Table2[[#This Row],[lexp]])</f>
        <v>0.13293564360813165</v>
      </c>
      <c r="X44">
        <f>EXP(Table2[[#This Row],[lm_gdp]])</f>
        <v>0.79242985613101191</v>
      </c>
      <c r="Y44">
        <f>EXP(Table2[[#This Row],[lc_gdp]])</f>
        <v>0.30525603728037209</v>
      </c>
      <c r="Z44">
        <f>EXP(Table2[[#This Row],[lopen]])</f>
        <v>52.302169088063387</v>
      </c>
      <c r="AA44">
        <f>Table1[[#This Row],[mgdp]]+Table1[[#This Row],[cgdp]]</f>
        <v>1.097685893411384</v>
      </c>
      <c r="AB44">
        <f>Table2[[#This Row],[lc_gdp]]+Table2[[#This Row],[lm_gdp]]</f>
        <v>-1.4192556747984044</v>
      </c>
    </row>
    <row r="45" spans="1:28">
      <c r="A45" s="3" t="s">
        <v>58</v>
      </c>
      <c r="B45" s="1">
        <v>13.38848488039052</v>
      </c>
      <c r="C45" s="1">
        <v>16.378039447265294</v>
      </c>
      <c r="D45" s="1">
        <v>2.843418860750901</v>
      </c>
      <c r="E45" s="1">
        <v>13.956388399231738</v>
      </c>
      <c r="F45" s="1">
        <v>2.7780287053411667</v>
      </c>
      <c r="G45" s="1">
        <v>-1.4445780079925234</v>
      </c>
      <c r="H45" s="1">
        <v>4.2404774711700615</v>
      </c>
      <c r="I45" s="1">
        <v>-1.973276821666873</v>
      </c>
      <c r="J45" s="1">
        <v>-0.21280680457087681</v>
      </c>
      <c r="K45" s="1">
        <v>-1.1793418568493002</v>
      </c>
      <c r="L45" s="1">
        <v>13.743581594660862</v>
      </c>
      <c r="M45" s="1">
        <v>12.777046542382438</v>
      </c>
      <c r="N45" s="1">
        <v>3.913019656139455</v>
      </c>
      <c r="O45" s="1">
        <f>Table2[[#This Row],[lgdp]]- (0.0171*Table2[[#This Row],[lke]])-(0.7306 *Table2[[#This Row],[ll]]) - (0.0786*[lkk])</f>
        <v>10.3627295875574</v>
      </c>
      <c r="P45">
        <f>0.0171*Table2[[#This Row],[lke]]</f>
        <v>0.22894309145467789</v>
      </c>
      <c r="Q45">
        <f>0.0786*Table2[[#This Row],[lkk]]</f>
        <v>1.2873139005550522</v>
      </c>
      <c r="R45">
        <f>0.7306 *Table2[[#This Row],[ll]]</f>
        <v>2.0774018196646082</v>
      </c>
      <c r="S45">
        <f>Table2[[#This Row],[ltfp/Cons]]-10.35</f>
        <v>1.2729587557400279E-2</v>
      </c>
      <c r="T45">
        <f>EXP(Table1[[#This Row],[ltfp]])</f>
        <v>1.0128109536427734</v>
      </c>
      <c r="U45">
        <f>EXP(Table2[[#This Row],[lfin]])</f>
        <v>16.087276906836287</v>
      </c>
      <c r="V45">
        <f>EXP(Table2[[#This Row],[ldiverse]])</f>
        <v>0.235845580509424</v>
      </c>
      <c r="W45">
        <f>EXP(Table2[[#This Row],[lexp]])</f>
        <v>0.1390006288630781</v>
      </c>
      <c r="X45">
        <f>EXP(Table2[[#This Row],[lm_gdp]])</f>
        <v>0.80831228437118907</v>
      </c>
      <c r="Y45">
        <f>EXP(Table2[[#This Row],[lc_gdp]])</f>
        <v>0.30748103856216191</v>
      </c>
      <c r="Z45">
        <f>EXP(Table2[[#This Row],[lopen]])</f>
        <v>50.049857376633391</v>
      </c>
      <c r="AA45">
        <f>Table1[[#This Row],[mgdp]]+Table1[[#This Row],[cgdp]]</f>
        <v>1.115793322933351</v>
      </c>
      <c r="AB45">
        <f>Table2[[#This Row],[lc_gdp]]+Table2[[#This Row],[lm_gdp]]</f>
        <v>-1.392148661420177</v>
      </c>
    </row>
    <row r="46" spans="1:28">
      <c r="A46" s="4" t="s">
        <v>59</v>
      </c>
      <c r="B46" s="1">
        <v>13.454880095921981</v>
      </c>
      <c r="C46" s="1">
        <v>16.390929764140115</v>
      </c>
      <c r="D46" s="1">
        <v>2.8436120950296493</v>
      </c>
      <c r="E46" s="1">
        <v>13.973769074778758</v>
      </c>
      <c r="F46" s="1">
        <v>2.6004102541339122</v>
      </c>
      <c r="G46" s="1">
        <v>-1.3590396922853594</v>
      </c>
      <c r="H46" s="1">
        <v>4.3174481127362894</v>
      </c>
      <c r="I46" s="1">
        <v>-2.014209687329068</v>
      </c>
      <c r="J46" s="1">
        <v>-0.1980955798723498</v>
      </c>
      <c r="K46" s="1">
        <v>-1.206305075705997</v>
      </c>
      <c r="L46" s="1">
        <v>13.775673494906409</v>
      </c>
      <c r="M46" s="1">
        <v>12.767463999072762</v>
      </c>
      <c r="N46" s="1">
        <v>3.9462145782036577</v>
      </c>
      <c r="O46" s="1">
        <f>Table2[[#This Row],[lgdp]]- (0.0171*Table2[[#This Row],[lke]])-(0.7306 *Table2[[#This Row],[ll]]) - (0.0786*[lkk])</f>
        <v>10.377820549048419</v>
      </c>
      <c r="P46">
        <f>0.0171*Table2[[#This Row],[lke]]</f>
        <v>0.23007844964026589</v>
      </c>
      <c r="Q46">
        <f>0.0786*Table2[[#This Row],[lkk]]</f>
        <v>1.288327079461413</v>
      </c>
      <c r="R46">
        <f>0.7306 *Table2[[#This Row],[ll]]</f>
        <v>2.077542996628662</v>
      </c>
      <c r="S46">
        <f>Table2[[#This Row],[ltfp/Cons]]-10.35</f>
        <v>2.7820549048419352E-2</v>
      </c>
      <c r="T46">
        <f>EXP(Table1[[#This Row],[ltfp]])</f>
        <v>1.0282111543947938</v>
      </c>
      <c r="U46">
        <f>EXP(Table2[[#This Row],[lfin]])</f>
        <v>13.469262722373891</v>
      </c>
      <c r="V46">
        <f>EXP(Table2[[#This Row],[ldiverse]])</f>
        <v>0.256907368660719</v>
      </c>
      <c r="W46">
        <f>EXP(Table2[[#This Row],[lexp]])</f>
        <v>0.13342580981656366</v>
      </c>
      <c r="X46">
        <f>EXP(Table2[[#This Row],[lm_gdp]])</f>
        <v>0.82029144603911841</v>
      </c>
      <c r="Y46">
        <f>EXP(Table2[[#This Row],[lc_gdp]])</f>
        <v>0.29930113387550161</v>
      </c>
      <c r="Z46">
        <f>EXP(Table2[[#This Row],[lopen]])</f>
        <v>51.739141197931836</v>
      </c>
      <c r="AA46">
        <f>Table1[[#This Row],[mgdp]]+Table1[[#This Row],[cgdp]]</f>
        <v>1.11959257991462</v>
      </c>
      <c r="AB46">
        <f>Table2[[#This Row],[lc_gdp]]+Table2[[#This Row],[lm_gdp]]</f>
        <v>-1.4044006555783468</v>
      </c>
    </row>
    <row r="47" spans="1:28">
      <c r="A47" s="3" t="s">
        <v>60</v>
      </c>
      <c r="B47" s="1">
        <v>13.460757816079958</v>
      </c>
      <c r="C47" s="1">
        <v>16.396807484298094</v>
      </c>
      <c r="D47" s="1">
        <v>2.8622737925570654</v>
      </c>
      <c r="E47" s="1">
        <v>13.986637184712706</v>
      </c>
      <c r="F47" s="1">
        <v>2.6992156852830802</v>
      </c>
      <c r="G47" s="1">
        <v>-1.4334246405348052</v>
      </c>
      <c r="H47" s="1">
        <v>4.3174481127362894</v>
      </c>
      <c r="I47" s="1">
        <v>-2.0239805068765344</v>
      </c>
      <c r="J47" s="1">
        <v>-0.21232369159876968</v>
      </c>
      <c r="K47" s="1">
        <v>-1.2145265605883604</v>
      </c>
      <c r="L47" s="1">
        <v>13.774313493113937</v>
      </c>
      <c r="M47" s="1">
        <v>12.772110624124345</v>
      </c>
      <c r="N47" s="1">
        <v>3.9734546719003809</v>
      </c>
      <c r="O47" s="1">
        <f>Table2[[#This Row],[lgdp]]- (0.0171*Table2[[#This Row],[lke]])-(0.7306 *Table2[[#This Row],[ll]]) - (0.0786*[lkk])</f>
        <v>10.376491924949717</v>
      </c>
      <c r="P47">
        <f>0.0171*Table2[[#This Row],[lke]]</f>
        <v>0.23017895865496729</v>
      </c>
      <c r="Q47">
        <f>0.0786*Table2[[#This Row],[lkk]]</f>
        <v>1.2887890682658303</v>
      </c>
      <c r="R47">
        <f>0.7306 *Table2[[#This Row],[ll]]</f>
        <v>2.0911772328421923</v>
      </c>
      <c r="S47">
        <f>Table2[[#This Row],[ltfp/Cons]]-10.35</f>
        <v>2.6491924949716861E-2</v>
      </c>
      <c r="T47">
        <f>EXP(Table1[[#This Row],[ltfp]])</f>
        <v>1.0268459553954807</v>
      </c>
      <c r="U47">
        <f>EXP(Table2[[#This Row],[lfin]])</f>
        <v>14.868065907731252</v>
      </c>
      <c r="V47">
        <f>EXP(Table2[[#This Row],[ldiverse]])</f>
        <v>0.238490776934704</v>
      </c>
      <c r="W47">
        <f>EXP(Table2[[#This Row],[lexp]])</f>
        <v>0.13212847862158814</v>
      </c>
      <c r="X47">
        <f>EXP(Table2[[#This Row],[lm_gdp]])</f>
        <v>0.80870288486576813</v>
      </c>
      <c r="Y47">
        <f>EXP(Table2[[#This Row],[lc_gdp]])</f>
        <v>0.29685052176690335</v>
      </c>
      <c r="Z47">
        <f>EXP(Table2[[#This Row],[lopen]])</f>
        <v>53.167891552710557</v>
      </c>
      <c r="AA47">
        <f>Table1[[#This Row],[mgdp]]+Table1[[#This Row],[cgdp]]</f>
        <v>1.1055534066326715</v>
      </c>
      <c r="AB47">
        <f>Table2[[#This Row],[lc_gdp]]+Table2[[#This Row],[lm_gdp]]</f>
        <v>-1.42685025218713</v>
      </c>
    </row>
    <row r="48" spans="1:28">
      <c r="A48" s="5" t="s">
        <v>61</v>
      </c>
      <c r="B48" s="1">
        <v>13.487131627408145</v>
      </c>
      <c r="C48" s="1">
        <v>16.423181295626282</v>
      </c>
      <c r="D48" s="1">
        <v>2.8853570385158105</v>
      </c>
      <c r="E48" s="1">
        <v>13.99584931697996</v>
      </c>
      <c r="F48" s="1">
        <v>2.75545810325954</v>
      </c>
      <c r="G48" s="1">
        <v>-1.3471187419261035</v>
      </c>
      <c r="H48" s="1">
        <v>4.3174481127362894</v>
      </c>
      <c r="I48" s="1">
        <v>-2.1110013255319475</v>
      </c>
      <c r="J48" s="1">
        <v>-0.17145136912177752</v>
      </c>
      <c r="K48" s="1">
        <v>-1.2414154073146964</v>
      </c>
      <c r="L48" s="1">
        <v>13.824397947858182</v>
      </c>
      <c r="M48" s="1">
        <v>12.754433909665265</v>
      </c>
      <c r="N48" s="1">
        <v>4.0845363124561063</v>
      </c>
      <c r="O48" s="1">
        <f>Table2[[#This Row],[lgdp]]- (0.0171*Table2[[#This Row],[lke]])-(0.7306 *Table2[[#This Row],[ll]]) - (0.0786*[lkk])</f>
        <v>10.366315463975404</v>
      </c>
      <c r="P48">
        <f>0.0171*Table2[[#This Row],[lke]]</f>
        <v>0.23062995082867929</v>
      </c>
      <c r="Q48">
        <f>0.0786*Table2[[#This Row],[lkk]]</f>
        <v>1.2908620498362258</v>
      </c>
      <c r="R48">
        <f>0.7306 *Table2[[#This Row],[ll]]</f>
        <v>2.1080418523396514</v>
      </c>
      <c r="S48">
        <f>Table2[[#This Row],[ltfp/Cons]]-10.35</f>
        <v>1.6315463975404398E-2</v>
      </c>
      <c r="T48">
        <f>EXP(Table1[[#This Row],[ltfp]])</f>
        <v>1.0164492879673359</v>
      </c>
      <c r="U48">
        <f>EXP(Table2[[#This Row],[lfin]])</f>
        <v>15.728244412734245</v>
      </c>
      <c r="V48">
        <f>EXP(Table2[[#This Row],[ldiverse]])</f>
        <v>0.25998827583487805</v>
      </c>
      <c r="W48">
        <f>EXP(Table2[[#This Row],[lexp]])</f>
        <v>0.12111662852166334</v>
      </c>
      <c r="X48">
        <f>EXP(Table2[[#This Row],[lm_gdp]])</f>
        <v>0.84244123568101148</v>
      </c>
      <c r="Y48">
        <f>EXP(Table2[[#This Row],[lc_gdp]])</f>
        <v>0.28897491113647622</v>
      </c>
      <c r="Z48">
        <f>EXP(Table2[[#This Row],[lopen]])</f>
        <v>59.414381654326895</v>
      </c>
      <c r="AA48">
        <f>Table1[[#This Row],[mgdp]]+Table1[[#This Row],[cgdp]]</f>
        <v>1.1314161468174877</v>
      </c>
      <c r="AB48">
        <f>Table2[[#This Row],[lc_gdp]]+Table2[[#This Row],[lm_gdp]]</f>
        <v>-1.412866776436474</v>
      </c>
    </row>
    <row r="49" spans="1:28">
      <c r="A49" s="13" t="s">
        <v>75</v>
      </c>
      <c r="B49" s="12">
        <f>AVERAGE([lke])</f>
        <v>12.961394203158914</v>
      </c>
      <c r="C49" s="12">
        <f>AVERAGE([lkk])</f>
        <v>15.617231743427684</v>
      </c>
      <c r="D49" s="12">
        <f>AVERAGE([ll])</f>
        <v>2.5682743215205348</v>
      </c>
      <c r="E49" s="12">
        <f>AVERAGE([lgdp])</f>
        <v>13.672251830981935</v>
      </c>
      <c r="F49" s="12">
        <f>AVERAGE([lfin])</f>
        <v>2.0156330719920805</v>
      </c>
      <c r="G49" s="12">
        <f>AVERAGE([ldiverse])</f>
        <v>-1.4194497289508829</v>
      </c>
      <c r="H49" s="12">
        <f>AVERAGE([led])</f>
        <v>3.9527727635929764</v>
      </c>
      <c r="I49" s="12">
        <f>AVERAGE([lexp])</f>
        <v>-2.0102190603634189</v>
      </c>
      <c r="J49" s="12">
        <f>AVERAGE([lm_gdp])</f>
        <v>-1.3262941826845627</v>
      </c>
      <c r="K49" s="12">
        <f>AVERAGE([lc_gdp])</f>
        <v>-1.7024398174887123</v>
      </c>
      <c r="L49" s="12">
        <f>AVERAGE([lmobile])</f>
        <v>12.334480618527129</v>
      </c>
      <c r="M49" s="12">
        <f>AVERAGE([lcredit])</f>
        <v>11.969812013493225</v>
      </c>
      <c r="N49" s="12">
        <f>AVERAGE([lopen])</f>
        <v>4.0029052688477131</v>
      </c>
      <c r="O49" s="12">
        <f>AVERAGE([ltfp/Cons])</f>
        <v>10.3467163557716</v>
      </c>
      <c r="P49" s="12">
        <f>AVERAGE(Table1[clke])</f>
        <v>0.22163984087401736</v>
      </c>
      <c r="Q49" s="12">
        <f>AVERAGE(Table1[clkk])</f>
        <v>1.2275144150334161</v>
      </c>
      <c r="R49" s="12">
        <f>AVERAGE(Table1[cll])</f>
        <v>1.876381219302903</v>
      </c>
      <c r="S49" s="12">
        <f>AVERAGE(Table1[ltfp])</f>
        <v>-3.2836442284006357E-3</v>
      </c>
      <c r="T49" s="12">
        <f>AVERAGE(Table1[TFP])</f>
        <v>0.9968361887283349</v>
      </c>
      <c r="U49" s="12">
        <f>AVERAGE(Table1[financial])</f>
        <v>8.9439270056809637</v>
      </c>
      <c r="V49" s="12">
        <f>AVERAGE(Table1[diversification])</f>
        <v>0.24278968453635161</v>
      </c>
      <c r="W49" s="12">
        <f>AVERAGE(Table1[exports])</f>
        <v>0.13448737056169396</v>
      </c>
      <c r="X49" s="12">
        <f>AVERAGE(Table1[mgdp])</f>
        <v>0.45150621280725234</v>
      </c>
      <c r="Y49" s="12">
        <f>AVERAGE(Table1[cgdp])</f>
        <v>0.23025425244006717</v>
      </c>
      <c r="Z49" s="12">
        <f>AVERAGE(Table3[openness])</f>
        <v>54.983199579425545</v>
      </c>
      <c r="AA49" s="12">
        <f>AVERAGE(Table3[ecommerce])</f>
        <v>0.68176046524731937</v>
      </c>
      <c r="AB49" s="12">
        <f>AVERAGE(Table3[lecommerce])</f>
        <v>-3.0287340001732748</v>
      </c>
    </row>
    <row r="50" spans="1:28">
      <c r="A50" s="2" t="s">
        <v>76</v>
      </c>
      <c r="P50">
        <f>(P49/Table2[[#Totals],[lgdp]])*100</f>
        <v>1.6210924404696201</v>
      </c>
      <c r="Q50">
        <f>(Q49/Table2[[#Totals],[lgdp]])*100</f>
        <v>8.9781436899210227</v>
      </c>
      <c r="R50">
        <f>(R49/Table2[[#Totals],[lgdp]])*100</f>
        <v>13.724010078946463</v>
      </c>
      <c r="S50">
        <f>(S49/Table2[[#Totals],[lgdp]])*100</f>
        <v>-2.4016850106284255E-2</v>
      </c>
      <c r="T50">
        <f>(T49/Table2[[#Totals],[lgdp]])*100</f>
        <v>7.2909437381006938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Bilal</cp:lastModifiedBy>
  <dcterms:created xsi:type="dcterms:W3CDTF">2019-02-11T14:16:34Z</dcterms:created>
  <dcterms:modified xsi:type="dcterms:W3CDTF">2020-06-15T23:25:22Z</dcterms:modified>
</cp:coreProperties>
</file>